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300" windowWidth="17520" windowHeight="11640"/>
  </bookViews>
  <sheets>
    <sheet name="CAE" sheetId="1" r:id="rId1"/>
    <sheet name="VPN" sheetId="2" r:id="rId2"/>
    <sheet name="Inversión" sheetId="3" r:id="rId3"/>
  </sheets>
  <calcPr calcId="144525"/>
</workbook>
</file>

<file path=xl/calcChain.xml><?xml version="1.0" encoding="utf-8"?>
<calcChain xmlns="http://schemas.openxmlformats.org/spreadsheetml/2006/main">
  <c r="I25" i="2" l="1"/>
  <c r="M20" i="2"/>
  <c r="M21" i="2"/>
  <c r="M22" i="2"/>
  <c r="M23" i="2"/>
  <c r="M24" i="2"/>
  <c r="K25" i="2"/>
  <c r="L25" i="2"/>
  <c r="J25" i="2"/>
  <c r="B11" i="1"/>
  <c r="B7" i="3" l="1"/>
  <c r="B10" i="3" l="1"/>
  <c r="B8" i="3"/>
  <c r="B9" i="3"/>
  <c r="C27" i="1"/>
  <c r="C29" i="1" s="1"/>
  <c r="L28" i="1"/>
  <c r="Q28" i="1" s="1"/>
  <c r="V28" i="1" s="1"/>
  <c r="B29" i="1"/>
  <c r="C9" i="1"/>
  <c r="D9" i="1" s="1"/>
  <c r="E9" i="1" s="1"/>
  <c r="F9" i="1" s="1"/>
  <c r="L10" i="1"/>
  <c r="F31" i="2"/>
  <c r="F5" i="2"/>
  <c r="F32" i="2"/>
  <c r="F6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30" i="2"/>
  <c r="F4" i="2"/>
  <c r="H28" i="1"/>
  <c r="M28" i="1" s="1"/>
  <c r="R28" i="1" s="1"/>
  <c r="I28" i="1"/>
  <c r="N28" i="1" s="1"/>
  <c r="S28" i="1" s="1"/>
  <c r="J28" i="1"/>
  <c r="K28" i="1"/>
  <c r="O28" i="1"/>
  <c r="T28" i="1" s="1"/>
  <c r="P28" i="1"/>
  <c r="U28" i="1" s="1"/>
  <c r="I10" i="1"/>
  <c r="J10" i="1"/>
  <c r="K10" i="1"/>
  <c r="N10" i="1"/>
  <c r="O10" i="1"/>
  <c r="P10" i="1"/>
  <c r="H10" i="1"/>
  <c r="M10" i="1" s="1"/>
  <c r="M31" i="2"/>
  <c r="M5" i="2"/>
  <c r="M4" i="2"/>
  <c r="M30" i="2"/>
  <c r="M32" i="2"/>
  <c r="M6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L51" i="2"/>
  <c r="K51" i="2"/>
  <c r="J51" i="2"/>
  <c r="I51" i="2"/>
  <c r="C51" i="2"/>
  <c r="D51" i="2"/>
  <c r="E51" i="2"/>
  <c r="B51" i="2"/>
  <c r="B20" i="2"/>
  <c r="C20" i="2"/>
  <c r="D20" i="2"/>
  <c r="E20" i="2"/>
  <c r="C25" i="1"/>
  <c r="C7" i="1"/>
  <c r="I56" i="2" l="1"/>
  <c r="F51" i="2"/>
  <c r="C56" i="2"/>
  <c r="M25" i="2"/>
  <c r="B56" i="2"/>
  <c r="H27" i="1"/>
  <c r="H29" i="1" s="1"/>
  <c r="M51" i="2"/>
  <c r="D27" i="1"/>
  <c r="E27" i="1" s="1"/>
  <c r="F27" i="1" s="1"/>
  <c r="G27" i="1" s="1"/>
  <c r="J56" i="2"/>
  <c r="M27" i="1"/>
  <c r="R27" i="1" s="1"/>
  <c r="R29" i="1" s="1"/>
  <c r="F11" i="1"/>
  <c r="G9" i="1"/>
  <c r="Q10" i="1"/>
  <c r="K56" i="2"/>
  <c r="K9" i="1"/>
  <c r="J9" i="1"/>
  <c r="E11" i="1"/>
  <c r="D11" i="1"/>
  <c r="H9" i="1"/>
  <c r="I9" i="1"/>
  <c r="C11" i="1"/>
  <c r="F20" i="2"/>
  <c r="D56" i="2"/>
  <c r="E29" i="1" l="1"/>
  <c r="J27" i="1"/>
  <c r="J29" i="1" s="1"/>
  <c r="D29" i="1"/>
  <c r="I27" i="1"/>
  <c r="N27" i="1" s="1"/>
  <c r="S27" i="1" s="1"/>
  <c r="S29" i="1" s="1"/>
  <c r="M29" i="1"/>
  <c r="G29" i="1"/>
  <c r="L27" i="1"/>
  <c r="L9" i="1"/>
  <c r="G11" i="1"/>
  <c r="O27" i="1"/>
  <c r="T27" i="1" s="1"/>
  <c r="T29" i="1" s="1"/>
  <c r="K27" i="1"/>
  <c r="F29" i="1"/>
  <c r="I11" i="1"/>
  <c r="N9" i="1"/>
  <c r="J11" i="1"/>
  <c r="O9" i="1"/>
  <c r="M9" i="1"/>
  <c r="H11" i="1"/>
  <c r="K11" i="1"/>
  <c r="P9" i="1"/>
  <c r="I29" i="1" l="1"/>
  <c r="Q27" i="1"/>
  <c r="V27" i="1" s="1"/>
  <c r="V29" i="1" s="1"/>
  <c r="L29" i="1"/>
  <c r="Q9" i="1"/>
  <c r="L11" i="1"/>
  <c r="N29" i="1"/>
  <c r="K29" i="1"/>
  <c r="P27" i="1"/>
  <c r="U27" i="1" s="1"/>
  <c r="U29" i="1" s="1"/>
  <c r="O29" i="1"/>
  <c r="O11" i="1"/>
  <c r="N11" i="1"/>
  <c r="M11" i="1"/>
  <c r="P11" i="1"/>
  <c r="Q29" i="1" l="1"/>
  <c r="Q11" i="1"/>
  <c r="P29" i="1"/>
  <c r="C14" i="1" l="1"/>
  <c r="C15" i="1" s="1"/>
  <c r="E56" i="2" s="1"/>
  <c r="C32" i="1"/>
  <c r="C33" i="1" s="1"/>
  <c r="L56" i="2" s="1"/>
</calcChain>
</file>

<file path=xl/sharedStrings.xml><?xml version="1.0" encoding="utf-8"?>
<sst xmlns="http://schemas.openxmlformats.org/spreadsheetml/2006/main" count="117" uniqueCount="70">
  <si>
    <t>Cálculo del Costo Anual Equivalente (CAE)</t>
  </si>
  <si>
    <t>Propuesta</t>
  </si>
  <si>
    <t xml:space="preserve">Tasa de descuento </t>
  </si>
  <si>
    <t>Año de Inversión</t>
  </si>
  <si>
    <t>Año 1</t>
  </si>
  <si>
    <t>Año 2</t>
  </si>
  <si>
    <t>Año 3</t>
  </si>
  <si>
    <t>Año 4</t>
  </si>
  <si>
    <t>Año 5</t>
  </si>
  <si>
    <t>Año 6</t>
  </si>
  <si>
    <t>Costos de mantenimiento</t>
  </si>
  <si>
    <t>Costo de operación anual</t>
  </si>
  <si>
    <t>Costo total de la obra</t>
  </si>
  <si>
    <t>VAC</t>
  </si>
  <si>
    <t>CAE</t>
  </si>
  <si>
    <t>Nota:  Siempre sale negativo pero eso no modifica nada, solo se tiene que tomar el valor absoluto</t>
  </si>
  <si>
    <t>Alternativa</t>
  </si>
  <si>
    <t>Año 7</t>
  </si>
  <si>
    <t>Año 8</t>
  </si>
  <si>
    <t>Año 9</t>
  </si>
  <si>
    <t>Año 10</t>
  </si>
  <si>
    <t>Año 11</t>
  </si>
  <si>
    <t>Año 12</t>
  </si>
  <si>
    <t>Vida Útil del Proyecto</t>
  </si>
  <si>
    <t>Año 13</t>
  </si>
  <si>
    <t>Año 14</t>
  </si>
  <si>
    <t>Año 15</t>
  </si>
  <si>
    <t>Cuantificación de costos (sin incluir IVA)</t>
  </si>
  <si>
    <t>Año</t>
  </si>
  <si>
    <t>Inversión</t>
  </si>
  <si>
    <t>Operación</t>
  </si>
  <si>
    <t>Mantenimiento</t>
  </si>
  <si>
    <t>Efectos directos o indirectos</t>
  </si>
  <si>
    <t>Total (monto en pesos)</t>
  </si>
  <si>
    <t>TOTAL</t>
  </si>
  <si>
    <t>Cuantificación de beneficios (sin incluir IVA)</t>
  </si>
  <si>
    <t>Beneficio 1</t>
  </si>
  <si>
    <t>Beneficio 2</t>
  </si>
  <si>
    <t>Beneficio 3</t>
  </si>
  <si>
    <t>Cálculo de indicadores de rentabilidad</t>
  </si>
  <si>
    <t>VPN</t>
  </si>
  <si>
    <t>TIR</t>
  </si>
  <si>
    <t>TRI</t>
  </si>
  <si>
    <t>CAE*</t>
  </si>
  <si>
    <t>Definiciones:</t>
  </si>
  <si>
    <t>Valor Presente Neto (VPN): el Valor Presente Neto de un proyecto es el valor presente de los ingresos presentes y futuros menos el valor presente de los costos presentes y futuros.</t>
  </si>
  <si>
    <t>Tasa Interna de Retorno (TIR): es la tasa de descuento que hace que el valor presente neto del proyecto sea igual a cero.</t>
  </si>
  <si>
    <t>Tasa de Retorno de la Inversión (TRI): es el número de períodos que se requieren para recuperar la inversión original.</t>
  </si>
  <si>
    <t>Costo Anual Equivalente (CAE): consiste en convertir todos los ingresos y egresos en una serie uniforme de pagos, teniendo en cuenta la tasa de interés de oportunidad.</t>
  </si>
  <si>
    <t>Costos de mantenimiento anual</t>
  </si>
  <si>
    <t>Costos de mantenimiento C/5 años</t>
  </si>
  <si>
    <t xml:space="preserve">*Aplica para el caso de que los beneficios no sean cuantificables o sean de difícil cuantificación y valoración    </t>
  </si>
  <si>
    <t>Subtotal</t>
  </si>
  <si>
    <t>Indirectos</t>
  </si>
  <si>
    <t>IVA</t>
  </si>
  <si>
    <t>Total</t>
  </si>
  <si>
    <t xml:space="preserve">Construcción del Camino </t>
  </si>
  <si>
    <t xml:space="preserve">Camino </t>
  </si>
  <si>
    <t>Componente 1</t>
  </si>
  <si>
    <t>Componente 2</t>
  </si>
  <si>
    <t>Componente 3</t>
  </si>
  <si>
    <t>Componente 4</t>
  </si>
  <si>
    <t>Costo total de la obra sin I.V.A</t>
  </si>
  <si>
    <t>Año 16</t>
  </si>
  <si>
    <t>Año 17</t>
  </si>
  <si>
    <t>Año 18</t>
  </si>
  <si>
    <t>Año 19</t>
  </si>
  <si>
    <t>Año 20</t>
  </si>
  <si>
    <t>PROYECTO</t>
  </si>
  <si>
    <t>ALTERNATIVA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</si>
</sst>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[$$-80A]#,##0.00;\-[$$-80A]#,##0.00"/>
    <numFmt numFmtId="166" formatCode="&quot;$&quot;#,##0.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8" fontId="1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0" fillId="0" borderId="0" xfId="0" applyNumberFormat="1"/>
    <xf numFmtId="0" fontId="0" fillId="4" borderId="0" xfId="0" applyFill="1"/>
    <xf numFmtId="0" fontId="0" fillId="3" borderId="0" xfId="0" applyFill="1"/>
    <xf numFmtId="0" fontId="5" fillId="4" borderId="0" xfId="0" applyFont="1" applyFill="1"/>
    <xf numFmtId="0" fontId="2" fillId="0" borderId="0" xfId="0" applyFont="1"/>
    <xf numFmtId="0" fontId="0" fillId="5" borderId="0" xfId="0" applyFill="1"/>
    <xf numFmtId="0" fontId="0" fillId="6" borderId="0" xfId="0" applyFill="1"/>
    <xf numFmtId="0" fontId="5" fillId="6" borderId="0" xfId="0" applyFont="1" applyFill="1"/>
    <xf numFmtId="8" fontId="0" fillId="0" borderId="0" xfId="0" applyNumberFormat="1"/>
    <xf numFmtId="6" fontId="0" fillId="0" borderId="0" xfId="0" applyNumberFormat="1"/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7" fillId="0" borderId="0" xfId="0" applyFon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10" fontId="6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Protection="1">
      <protection locked="0"/>
    </xf>
    <xf numFmtId="0" fontId="7" fillId="0" borderId="0" xfId="0" applyFont="1" applyFill="1"/>
    <xf numFmtId="0" fontId="0" fillId="0" borderId="0" xfId="0" applyAlignment="1">
      <alignment wrapText="1"/>
    </xf>
    <xf numFmtId="165" fontId="0" fillId="0" borderId="0" xfId="0" applyNumberFormat="1" applyAlignment="1">
      <alignment vertical="center"/>
    </xf>
    <xf numFmtId="165" fontId="6" fillId="0" borderId="0" xfId="0" applyNumberFormat="1" applyFont="1" applyAlignment="1">
      <alignment vertical="center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right" wrapText="1"/>
    </xf>
    <xf numFmtId="166" fontId="0" fillId="0" borderId="0" xfId="0" applyNumberFormat="1"/>
    <xf numFmtId="0" fontId="6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9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tabSelected="1" workbookViewId="0">
      <selection activeCell="C15" sqref="C15"/>
    </sheetView>
  </sheetViews>
  <sheetFormatPr baseColWidth="10" defaultRowHeight="15.75" x14ac:dyDescent="0.25"/>
  <cols>
    <col min="1" max="1" width="15.5703125" style="1" customWidth="1"/>
    <col min="2" max="2" width="34.28515625" style="2" customWidth="1"/>
    <col min="3" max="3" width="14.85546875" style="2" bestFit="1" customWidth="1"/>
    <col min="4" max="4" width="13.42578125" style="2" customWidth="1"/>
    <col min="5" max="22" width="12.140625" style="2" bestFit="1" customWidth="1"/>
    <col min="23" max="32" width="11.7109375" style="2" customWidth="1"/>
    <col min="33" max="256" width="11.5703125" style="2"/>
    <col min="257" max="257" width="15.5703125" style="2" customWidth="1"/>
    <col min="258" max="258" width="22.28515625" style="2" customWidth="1"/>
    <col min="259" max="259" width="16" style="2" customWidth="1"/>
    <col min="260" max="260" width="10.5703125" style="2" customWidth="1"/>
    <col min="261" max="261" width="9.5703125" style="2" customWidth="1"/>
    <col min="262" max="262" width="9.42578125" style="2" customWidth="1"/>
    <col min="263" max="263" width="14.140625" style="2" bestFit="1" customWidth="1"/>
    <col min="264" max="264" width="9.42578125" style="2" customWidth="1"/>
    <col min="265" max="265" width="9.7109375" style="2" customWidth="1"/>
    <col min="266" max="266" width="9.85546875" style="2" customWidth="1"/>
    <col min="267" max="267" width="9.7109375" style="2" customWidth="1"/>
    <col min="268" max="268" width="14.140625" style="2" bestFit="1" customWidth="1"/>
    <col min="269" max="512" width="11.5703125" style="2"/>
    <col min="513" max="513" width="15.5703125" style="2" customWidth="1"/>
    <col min="514" max="514" width="22.28515625" style="2" customWidth="1"/>
    <col min="515" max="515" width="16" style="2" customWidth="1"/>
    <col min="516" max="516" width="10.5703125" style="2" customWidth="1"/>
    <col min="517" max="517" width="9.5703125" style="2" customWidth="1"/>
    <col min="518" max="518" width="9.42578125" style="2" customWidth="1"/>
    <col min="519" max="519" width="14.140625" style="2" bestFit="1" customWidth="1"/>
    <col min="520" max="520" width="9.42578125" style="2" customWidth="1"/>
    <col min="521" max="521" width="9.7109375" style="2" customWidth="1"/>
    <col min="522" max="522" width="9.85546875" style="2" customWidth="1"/>
    <col min="523" max="523" width="9.7109375" style="2" customWidth="1"/>
    <col min="524" max="524" width="14.140625" style="2" bestFit="1" customWidth="1"/>
    <col min="525" max="768" width="11.5703125" style="2"/>
    <col min="769" max="769" width="15.5703125" style="2" customWidth="1"/>
    <col min="770" max="770" width="22.28515625" style="2" customWidth="1"/>
    <col min="771" max="771" width="16" style="2" customWidth="1"/>
    <col min="772" max="772" width="10.5703125" style="2" customWidth="1"/>
    <col min="773" max="773" width="9.5703125" style="2" customWidth="1"/>
    <col min="774" max="774" width="9.42578125" style="2" customWidth="1"/>
    <col min="775" max="775" width="14.140625" style="2" bestFit="1" customWidth="1"/>
    <col min="776" max="776" width="9.42578125" style="2" customWidth="1"/>
    <col min="777" max="777" width="9.7109375" style="2" customWidth="1"/>
    <col min="778" max="778" width="9.85546875" style="2" customWidth="1"/>
    <col min="779" max="779" width="9.7109375" style="2" customWidth="1"/>
    <col min="780" max="780" width="14.140625" style="2" bestFit="1" customWidth="1"/>
    <col min="781" max="1024" width="11.5703125" style="2"/>
    <col min="1025" max="1025" width="15.5703125" style="2" customWidth="1"/>
    <col min="1026" max="1026" width="22.28515625" style="2" customWidth="1"/>
    <col min="1027" max="1027" width="16" style="2" customWidth="1"/>
    <col min="1028" max="1028" width="10.5703125" style="2" customWidth="1"/>
    <col min="1029" max="1029" width="9.5703125" style="2" customWidth="1"/>
    <col min="1030" max="1030" width="9.42578125" style="2" customWidth="1"/>
    <col min="1031" max="1031" width="14.140625" style="2" bestFit="1" customWidth="1"/>
    <col min="1032" max="1032" width="9.42578125" style="2" customWidth="1"/>
    <col min="1033" max="1033" width="9.7109375" style="2" customWidth="1"/>
    <col min="1034" max="1034" width="9.85546875" style="2" customWidth="1"/>
    <col min="1035" max="1035" width="9.7109375" style="2" customWidth="1"/>
    <col min="1036" max="1036" width="14.140625" style="2" bestFit="1" customWidth="1"/>
    <col min="1037" max="1280" width="11.5703125" style="2"/>
    <col min="1281" max="1281" width="15.5703125" style="2" customWidth="1"/>
    <col min="1282" max="1282" width="22.28515625" style="2" customWidth="1"/>
    <col min="1283" max="1283" width="16" style="2" customWidth="1"/>
    <col min="1284" max="1284" width="10.5703125" style="2" customWidth="1"/>
    <col min="1285" max="1285" width="9.5703125" style="2" customWidth="1"/>
    <col min="1286" max="1286" width="9.42578125" style="2" customWidth="1"/>
    <col min="1287" max="1287" width="14.140625" style="2" bestFit="1" customWidth="1"/>
    <col min="1288" max="1288" width="9.42578125" style="2" customWidth="1"/>
    <col min="1289" max="1289" width="9.7109375" style="2" customWidth="1"/>
    <col min="1290" max="1290" width="9.85546875" style="2" customWidth="1"/>
    <col min="1291" max="1291" width="9.7109375" style="2" customWidth="1"/>
    <col min="1292" max="1292" width="14.140625" style="2" bestFit="1" customWidth="1"/>
    <col min="1293" max="1536" width="11.5703125" style="2"/>
    <col min="1537" max="1537" width="15.5703125" style="2" customWidth="1"/>
    <col min="1538" max="1538" width="22.28515625" style="2" customWidth="1"/>
    <col min="1539" max="1539" width="16" style="2" customWidth="1"/>
    <col min="1540" max="1540" width="10.5703125" style="2" customWidth="1"/>
    <col min="1541" max="1541" width="9.5703125" style="2" customWidth="1"/>
    <col min="1542" max="1542" width="9.42578125" style="2" customWidth="1"/>
    <col min="1543" max="1543" width="14.140625" style="2" bestFit="1" customWidth="1"/>
    <col min="1544" max="1544" width="9.42578125" style="2" customWidth="1"/>
    <col min="1545" max="1545" width="9.7109375" style="2" customWidth="1"/>
    <col min="1546" max="1546" width="9.85546875" style="2" customWidth="1"/>
    <col min="1547" max="1547" width="9.7109375" style="2" customWidth="1"/>
    <col min="1548" max="1548" width="14.140625" style="2" bestFit="1" customWidth="1"/>
    <col min="1549" max="1792" width="11.5703125" style="2"/>
    <col min="1793" max="1793" width="15.5703125" style="2" customWidth="1"/>
    <col min="1794" max="1794" width="22.28515625" style="2" customWidth="1"/>
    <col min="1795" max="1795" width="16" style="2" customWidth="1"/>
    <col min="1796" max="1796" width="10.5703125" style="2" customWidth="1"/>
    <col min="1797" max="1797" width="9.5703125" style="2" customWidth="1"/>
    <col min="1798" max="1798" width="9.42578125" style="2" customWidth="1"/>
    <col min="1799" max="1799" width="14.140625" style="2" bestFit="1" customWidth="1"/>
    <col min="1800" max="1800" width="9.42578125" style="2" customWidth="1"/>
    <col min="1801" max="1801" width="9.7109375" style="2" customWidth="1"/>
    <col min="1802" max="1802" width="9.85546875" style="2" customWidth="1"/>
    <col min="1803" max="1803" width="9.7109375" style="2" customWidth="1"/>
    <col min="1804" max="1804" width="14.140625" style="2" bestFit="1" customWidth="1"/>
    <col min="1805" max="2048" width="11.5703125" style="2"/>
    <col min="2049" max="2049" width="15.5703125" style="2" customWidth="1"/>
    <col min="2050" max="2050" width="22.28515625" style="2" customWidth="1"/>
    <col min="2051" max="2051" width="16" style="2" customWidth="1"/>
    <col min="2052" max="2052" width="10.5703125" style="2" customWidth="1"/>
    <col min="2053" max="2053" width="9.5703125" style="2" customWidth="1"/>
    <col min="2054" max="2054" width="9.42578125" style="2" customWidth="1"/>
    <col min="2055" max="2055" width="14.140625" style="2" bestFit="1" customWidth="1"/>
    <col min="2056" max="2056" width="9.42578125" style="2" customWidth="1"/>
    <col min="2057" max="2057" width="9.7109375" style="2" customWidth="1"/>
    <col min="2058" max="2058" width="9.85546875" style="2" customWidth="1"/>
    <col min="2059" max="2059" width="9.7109375" style="2" customWidth="1"/>
    <col min="2060" max="2060" width="14.140625" style="2" bestFit="1" customWidth="1"/>
    <col min="2061" max="2304" width="11.5703125" style="2"/>
    <col min="2305" max="2305" width="15.5703125" style="2" customWidth="1"/>
    <col min="2306" max="2306" width="22.28515625" style="2" customWidth="1"/>
    <col min="2307" max="2307" width="16" style="2" customWidth="1"/>
    <col min="2308" max="2308" width="10.5703125" style="2" customWidth="1"/>
    <col min="2309" max="2309" width="9.5703125" style="2" customWidth="1"/>
    <col min="2310" max="2310" width="9.42578125" style="2" customWidth="1"/>
    <col min="2311" max="2311" width="14.140625" style="2" bestFit="1" customWidth="1"/>
    <col min="2312" max="2312" width="9.42578125" style="2" customWidth="1"/>
    <col min="2313" max="2313" width="9.7109375" style="2" customWidth="1"/>
    <col min="2314" max="2314" width="9.85546875" style="2" customWidth="1"/>
    <col min="2315" max="2315" width="9.7109375" style="2" customWidth="1"/>
    <col min="2316" max="2316" width="14.140625" style="2" bestFit="1" customWidth="1"/>
    <col min="2317" max="2560" width="11.5703125" style="2"/>
    <col min="2561" max="2561" width="15.5703125" style="2" customWidth="1"/>
    <col min="2562" max="2562" width="22.28515625" style="2" customWidth="1"/>
    <col min="2563" max="2563" width="16" style="2" customWidth="1"/>
    <col min="2564" max="2564" width="10.5703125" style="2" customWidth="1"/>
    <col min="2565" max="2565" width="9.5703125" style="2" customWidth="1"/>
    <col min="2566" max="2566" width="9.42578125" style="2" customWidth="1"/>
    <col min="2567" max="2567" width="14.140625" style="2" bestFit="1" customWidth="1"/>
    <col min="2568" max="2568" width="9.42578125" style="2" customWidth="1"/>
    <col min="2569" max="2569" width="9.7109375" style="2" customWidth="1"/>
    <col min="2570" max="2570" width="9.85546875" style="2" customWidth="1"/>
    <col min="2571" max="2571" width="9.7109375" style="2" customWidth="1"/>
    <col min="2572" max="2572" width="14.140625" style="2" bestFit="1" customWidth="1"/>
    <col min="2573" max="2816" width="11.5703125" style="2"/>
    <col min="2817" max="2817" width="15.5703125" style="2" customWidth="1"/>
    <col min="2818" max="2818" width="22.28515625" style="2" customWidth="1"/>
    <col min="2819" max="2819" width="16" style="2" customWidth="1"/>
    <col min="2820" max="2820" width="10.5703125" style="2" customWidth="1"/>
    <col min="2821" max="2821" width="9.5703125" style="2" customWidth="1"/>
    <col min="2822" max="2822" width="9.42578125" style="2" customWidth="1"/>
    <col min="2823" max="2823" width="14.140625" style="2" bestFit="1" customWidth="1"/>
    <col min="2824" max="2824" width="9.42578125" style="2" customWidth="1"/>
    <col min="2825" max="2825" width="9.7109375" style="2" customWidth="1"/>
    <col min="2826" max="2826" width="9.85546875" style="2" customWidth="1"/>
    <col min="2827" max="2827" width="9.7109375" style="2" customWidth="1"/>
    <col min="2828" max="2828" width="14.140625" style="2" bestFit="1" customWidth="1"/>
    <col min="2829" max="3072" width="11.5703125" style="2"/>
    <col min="3073" max="3073" width="15.5703125" style="2" customWidth="1"/>
    <col min="3074" max="3074" width="22.28515625" style="2" customWidth="1"/>
    <col min="3075" max="3075" width="16" style="2" customWidth="1"/>
    <col min="3076" max="3076" width="10.5703125" style="2" customWidth="1"/>
    <col min="3077" max="3077" width="9.5703125" style="2" customWidth="1"/>
    <col min="3078" max="3078" width="9.42578125" style="2" customWidth="1"/>
    <col min="3079" max="3079" width="14.140625" style="2" bestFit="1" customWidth="1"/>
    <col min="3080" max="3080" width="9.42578125" style="2" customWidth="1"/>
    <col min="3081" max="3081" width="9.7109375" style="2" customWidth="1"/>
    <col min="3082" max="3082" width="9.85546875" style="2" customWidth="1"/>
    <col min="3083" max="3083" width="9.7109375" style="2" customWidth="1"/>
    <col min="3084" max="3084" width="14.140625" style="2" bestFit="1" customWidth="1"/>
    <col min="3085" max="3328" width="11.5703125" style="2"/>
    <col min="3329" max="3329" width="15.5703125" style="2" customWidth="1"/>
    <col min="3330" max="3330" width="22.28515625" style="2" customWidth="1"/>
    <col min="3331" max="3331" width="16" style="2" customWidth="1"/>
    <col min="3332" max="3332" width="10.5703125" style="2" customWidth="1"/>
    <col min="3333" max="3333" width="9.5703125" style="2" customWidth="1"/>
    <col min="3334" max="3334" width="9.42578125" style="2" customWidth="1"/>
    <col min="3335" max="3335" width="14.140625" style="2" bestFit="1" customWidth="1"/>
    <col min="3336" max="3336" width="9.42578125" style="2" customWidth="1"/>
    <col min="3337" max="3337" width="9.7109375" style="2" customWidth="1"/>
    <col min="3338" max="3338" width="9.85546875" style="2" customWidth="1"/>
    <col min="3339" max="3339" width="9.7109375" style="2" customWidth="1"/>
    <col min="3340" max="3340" width="14.140625" style="2" bestFit="1" customWidth="1"/>
    <col min="3341" max="3584" width="11.5703125" style="2"/>
    <col min="3585" max="3585" width="15.5703125" style="2" customWidth="1"/>
    <col min="3586" max="3586" width="22.28515625" style="2" customWidth="1"/>
    <col min="3587" max="3587" width="16" style="2" customWidth="1"/>
    <col min="3588" max="3588" width="10.5703125" style="2" customWidth="1"/>
    <col min="3589" max="3589" width="9.5703125" style="2" customWidth="1"/>
    <col min="3590" max="3590" width="9.42578125" style="2" customWidth="1"/>
    <col min="3591" max="3591" width="14.140625" style="2" bestFit="1" customWidth="1"/>
    <col min="3592" max="3592" width="9.42578125" style="2" customWidth="1"/>
    <col min="3593" max="3593" width="9.7109375" style="2" customWidth="1"/>
    <col min="3594" max="3594" width="9.85546875" style="2" customWidth="1"/>
    <col min="3595" max="3595" width="9.7109375" style="2" customWidth="1"/>
    <col min="3596" max="3596" width="14.140625" style="2" bestFit="1" customWidth="1"/>
    <col min="3597" max="3840" width="11.5703125" style="2"/>
    <col min="3841" max="3841" width="15.5703125" style="2" customWidth="1"/>
    <col min="3842" max="3842" width="22.28515625" style="2" customWidth="1"/>
    <col min="3843" max="3843" width="16" style="2" customWidth="1"/>
    <col min="3844" max="3844" width="10.5703125" style="2" customWidth="1"/>
    <col min="3845" max="3845" width="9.5703125" style="2" customWidth="1"/>
    <col min="3846" max="3846" width="9.42578125" style="2" customWidth="1"/>
    <col min="3847" max="3847" width="14.140625" style="2" bestFit="1" customWidth="1"/>
    <col min="3848" max="3848" width="9.42578125" style="2" customWidth="1"/>
    <col min="3849" max="3849" width="9.7109375" style="2" customWidth="1"/>
    <col min="3850" max="3850" width="9.85546875" style="2" customWidth="1"/>
    <col min="3851" max="3851" width="9.7109375" style="2" customWidth="1"/>
    <col min="3852" max="3852" width="14.140625" style="2" bestFit="1" customWidth="1"/>
    <col min="3853" max="4096" width="11.5703125" style="2"/>
    <col min="4097" max="4097" width="15.5703125" style="2" customWidth="1"/>
    <col min="4098" max="4098" width="22.28515625" style="2" customWidth="1"/>
    <col min="4099" max="4099" width="16" style="2" customWidth="1"/>
    <col min="4100" max="4100" width="10.5703125" style="2" customWidth="1"/>
    <col min="4101" max="4101" width="9.5703125" style="2" customWidth="1"/>
    <col min="4102" max="4102" width="9.42578125" style="2" customWidth="1"/>
    <col min="4103" max="4103" width="14.140625" style="2" bestFit="1" customWidth="1"/>
    <col min="4104" max="4104" width="9.42578125" style="2" customWidth="1"/>
    <col min="4105" max="4105" width="9.7109375" style="2" customWidth="1"/>
    <col min="4106" max="4106" width="9.85546875" style="2" customWidth="1"/>
    <col min="4107" max="4107" width="9.7109375" style="2" customWidth="1"/>
    <col min="4108" max="4108" width="14.140625" style="2" bestFit="1" customWidth="1"/>
    <col min="4109" max="4352" width="11.5703125" style="2"/>
    <col min="4353" max="4353" width="15.5703125" style="2" customWidth="1"/>
    <col min="4354" max="4354" width="22.28515625" style="2" customWidth="1"/>
    <col min="4355" max="4355" width="16" style="2" customWidth="1"/>
    <col min="4356" max="4356" width="10.5703125" style="2" customWidth="1"/>
    <col min="4357" max="4357" width="9.5703125" style="2" customWidth="1"/>
    <col min="4358" max="4358" width="9.42578125" style="2" customWidth="1"/>
    <col min="4359" max="4359" width="14.140625" style="2" bestFit="1" customWidth="1"/>
    <col min="4360" max="4360" width="9.42578125" style="2" customWidth="1"/>
    <col min="4361" max="4361" width="9.7109375" style="2" customWidth="1"/>
    <col min="4362" max="4362" width="9.85546875" style="2" customWidth="1"/>
    <col min="4363" max="4363" width="9.7109375" style="2" customWidth="1"/>
    <col min="4364" max="4364" width="14.140625" style="2" bestFit="1" customWidth="1"/>
    <col min="4365" max="4608" width="11.5703125" style="2"/>
    <col min="4609" max="4609" width="15.5703125" style="2" customWidth="1"/>
    <col min="4610" max="4610" width="22.28515625" style="2" customWidth="1"/>
    <col min="4611" max="4611" width="16" style="2" customWidth="1"/>
    <col min="4612" max="4612" width="10.5703125" style="2" customWidth="1"/>
    <col min="4613" max="4613" width="9.5703125" style="2" customWidth="1"/>
    <col min="4614" max="4614" width="9.42578125" style="2" customWidth="1"/>
    <col min="4615" max="4615" width="14.140625" style="2" bestFit="1" customWidth="1"/>
    <col min="4616" max="4616" width="9.42578125" style="2" customWidth="1"/>
    <col min="4617" max="4617" width="9.7109375" style="2" customWidth="1"/>
    <col min="4618" max="4618" width="9.85546875" style="2" customWidth="1"/>
    <col min="4619" max="4619" width="9.7109375" style="2" customWidth="1"/>
    <col min="4620" max="4620" width="14.140625" style="2" bestFit="1" customWidth="1"/>
    <col min="4621" max="4864" width="11.5703125" style="2"/>
    <col min="4865" max="4865" width="15.5703125" style="2" customWidth="1"/>
    <col min="4866" max="4866" width="22.28515625" style="2" customWidth="1"/>
    <col min="4867" max="4867" width="16" style="2" customWidth="1"/>
    <col min="4868" max="4868" width="10.5703125" style="2" customWidth="1"/>
    <col min="4869" max="4869" width="9.5703125" style="2" customWidth="1"/>
    <col min="4870" max="4870" width="9.42578125" style="2" customWidth="1"/>
    <col min="4871" max="4871" width="14.140625" style="2" bestFit="1" customWidth="1"/>
    <col min="4872" max="4872" width="9.42578125" style="2" customWidth="1"/>
    <col min="4873" max="4873" width="9.7109375" style="2" customWidth="1"/>
    <col min="4874" max="4874" width="9.85546875" style="2" customWidth="1"/>
    <col min="4875" max="4875" width="9.7109375" style="2" customWidth="1"/>
    <col min="4876" max="4876" width="14.140625" style="2" bestFit="1" customWidth="1"/>
    <col min="4877" max="5120" width="11.5703125" style="2"/>
    <col min="5121" max="5121" width="15.5703125" style="2" customWidth="1"/>
    <col min="5122" max="5122" width="22.28515625" style="2" customWidth="1"/>
    <col min="5123" max="5123" width="16" style="2" customWidth="1"/>
    <col min="5124" max="5124" width="10.5703125" style="2" customWidth="1"/>
    <col min="5125" max="5125" width="9.5703125" style="2" customWidth="1"/>
    <col min="5126" max="5126" width="9.42578125" style="2" customWidth="1"/>
    <col min="5127" max="5127" width="14.140625" style="2" bestFit="1" customWidth="1"/>
    <col min="5128" max="5128" width="9.42578125" style="2" customWidth="1"/>
    <col min="5129" max="5129" width="9.7109375" style="2" customWidth="1"/>
    <col min="5130" max="5130" width="9.85546875" style="2" customWidth="1"/>
    <col min="5131" max="5131" width="9.7109375" style="2" customWidth="1"/>
    <col min="5132" max="5132" width="14.140625" style="2" bestFit="1" customWidth="1"/>
    <col min="5133" max="5376" width="11.5703125" style="2"/>
    <col min="5377" max="5377" width="15.5703125" style="2" customWidth="1"/>
    <col min="5378" max="5378" width="22.28515625" style="2" customWidth="1"/>
    <col min="5379" max="5379" width="16" style="2" customWidth="1"/>
    <col min="5380" max="5380" width="10.5703125" style="2" customWidth="1"/>
    <col min="5381" max="5381" width="9.5703125" style="2" customWidth="1"/>
    <col min="5382" max="5382" width="9.42578125" style="2" customWidth="1"/>
    <col min="5383" max="5383" width="14.140625" style="2" bestFit="1" customWidth="1"/>
    <col min="5384" max="5384" width="9.42578125" style="2" customWidth="1"/>
    <col min="5385" max="5385" width="9.7109375" style="2" customWidth="1"/>
    <col min="5386" max="5386" width="9.85546875" style="2" customWidth="1"/>
    <col min="5387" max="5387" width="9.7109375" style="2" customWidth="1"/>
    <col min="5388" max="5388" width="14.140625" style="2" bestFit="1" customWidth="1"/>
    <col min="5389" max="5632" width="11.5703125" style="2"/>
    <col min="5633" max="5633" width="15.5703125" style="2" customWidth="1"/>
    <col min="5634" max="5634" width="22.28515625" style="2" customWidth="1"/>
    <col min="5635" max="5635" width="16" style="2" customWidth="1"/>
    <col min="5636" max="5636" width="10.5703125" style="2" customWidth="1"/>
    <col min="5637" max="5637" width="9.5703125" style="2" customWidth="1"/>
    <col min="5638" max="5638" width="9.42578125" style="2" customWidth="1"/>
    <col min="5639" max="5639" width="14.140625" style="2" bestFit="1" customWidth="1"/>
    <col min="5640" max="5640" width="9.42578125" style="2" customWidth="1"/>
    <col min="5641" max="5641" width="9.7109375" style="2" customWidth="1"/>
    <col min="5642" max="5642" width="9.85546875" style="2" customWidth="1"/>
    <col min="5643" max="5643" width="9.7109375" style="2" customWidth="1"/>
    <col min="5644" max="5644" width="14.140625" style="2" bestFit="1" customWidth="1"/>
    <col min="5645" max="5888" width="11.5703125" style="2"/>
    <col min="5889" max="5889" width="15.5703125" style="2" customWidth="1"/>
    <col min="5890" max="5890" width="22.28515625" style="2" customWidth="1"/>
    <col min="5891" max="5891" width="16" style="2" customWidth="1"/>
    <col min="5892" max="5892" width="10.5703125" style="2" customWidth="1"/>
    <col min="5893" max="5893" width="9.5703125" style="2" customWidth="1"/>
    <col min="5894" max="5894" width="9.42578125" style="2" customWidth="1"/>
    <col min="5895" max="5895" width="14.140625" style="2" bestFit="1" customWidth="1"/>
    <col min="5896" max="5896" width="9.42578125" style="2" customWidth="1"/>
    <col min="5897" max="5897" width="9.7109375" style="2" customWidth="1"/>
    <col min="5898" max="5898" width="9.85546875" style="2" customWidth="1"/>
    <col min="5899" max="5899" width="9.7109375" style="2" customWidth="1"/>
    <col min="5900" max="5900" width="14.140625" style="2" bestFit="1" customWidth="1"/>
    <col min="5901" max="6144" width="11.5703125" style="2"/>
    <col min="6145" max="6145" width="15.5703125" style="2" customWidth="1"/>
    <col min="6146" max="6146" width="22.28515625" style="2" customWidth="1"/>
    <col min="6147" max="6147" width="16" style="2" customWidth="1"/>
    <col min="6148" max="6148" width="10.5703125" style="2" customWidth="1"/>
    <col min="6149" max="6149" width="9.5703125" style="2" customWidth="1"/>
    <col min="6150" max="6150" width="9.42578125" style="2" customWidth="1"/>
    <col min="6151" max="6151" width="14.140625" style="2" bestFit="1" customWidth="1"/>
    <col min="6152" max="6152" width="9.42578125" style="2" customWidth="1"/>
    <col min="6153" max="6153" width="9.7109375" style="2" customWidth="1"/>
    <col min="6154" max="6154" width="9.85546875" style="2" customWidth="1"/>
    <col min="6155" max="6155" width="9.7109375" style="2" customWidth="1"/>
    <col min="6156" max="6156" width="14.140625" style="2" bestFit="1" customWidth="1"/>
    <col min="6157" max="6400" width="11.5703125" style="2"/>
    <col min="6401" max="6401" width="15.5703125" style="2" customWidth="1"/>
    <col min="6402" max="6402" width="22.28515625" style="2" customWidth="1"/>
    <col min="6403" max="6403" width="16" style="2" customWidth="1"/>
    <col min="6404" max="6404" width="10.5703125" style="2" customWidth="1"/>
    <col min="6405" max="6405" width="9.5703125" style="2" customWidth="1"/>
    <col min="6406" max="6406" width="9.42578125" style="2" customWidth="1"/>
    <col min="6407" max="6407" width="14.140625" style="2" bestFit="1" customWidth="1"/>
    <col min="6408" max="6408" width="9.42578125" style="2" customWidth="1"/>
    <col min="6409" max="6409" width="9.7109375" style="2" customWidth="1"/>
    <col min="6410" max="6410" width="9.85546875" style="2" customWidth="1"/>
    <col min="6411" max="6411" width="9.7109375" style="2" customWidth="1"/>
    <col min="6412" max="6412" width="14.140625" style="2" bestFit="1" customWidth="1"/>
    <col min="6413" max="6656" width="11.5703125" style="2"/>
    <col min="6657" max="6657" width="15.5703125" style="2" customWidth="1"/>
    <col min="6658" max="6658" width="22.28515625" style="2" customWidth="1"/>
    <col min="6659" max="6659" width="16" style="2" customWidth="1"/>
    <col min="6660" max="6660" width="10.5703125" style="2" customWidth="1"/>
    <col min="6661" max="6661" width="9.5703125" style="2" customWidth="1"/>
    <col min="6662" max="6662" width="9.42578125" style="2" customWidth="1"/>
    <col min="6663" max="6663" width="14.140625" style="2" bestFit="1" customWidth="1"/>
    <col min="6664" max="6664" width="9.42578125" style="2" customWidth="1"/>
    <col min="6665" max="6665" width="9.7109375" style="2" customWidth="1"/>
    <col min="6666" max="6666" width="9.85546875" style="2" customWidth="1"/>
    <col min="6667" max="6667" width="9.7109375" style="2" customWidth="1"/>
    <col min="6668" max="6668" width="14.140625" style="2" bestFit="1" customWidth="1"/>
    <col min="6669" max="6912" width="11.5703125" style="2"/>
    <col min="6913" max="6913" width="15.5703125" style="2" customWidth="1"/>
    <col min="6914" max="6914" width="22.28515625" style="2" customWidth="1"/>
    <col min="6915" max="6915" width="16" style="2" customWidth="1"/>
    <col min="6916" max="6916" width="10.5703125" style="2" customWidth="1"/>
    <col min="6917" max="6917" width="9.5703125" style="2" customWidth="1"/>
    <col min="6918" max="6918" width="9.42578125" style="2" customWidth="1"/>
    <col min="6919" max="6919" width="14.140625" style="2" bestFit="1" customWidth="1"/>
    <col min="6920" max="6920" width="9.42578125" style="2" customWidth="1"/>
    <col min="6921" max="6921" width="9.7109375" style="2" customWidth="1"/>
    <col min="6922" max="6922" width="9.85546875" style="2" customWidth="1"/>
    <col min="6923" max="6923" width="9.7109375" style="2" customWidth="1"/>
    <col min="6924" max="6924" width="14.140625" style="2" bestFit="1" customWidth="1"/>
    <col min="6925" max="7168" width="11.5703125" style="2"/>
    <col min="7169" max="7169" width="15.5703125" style="2" customWidth="1"/>
    <col min="7170" max="7170" width="22.28515625" style="2" customWidth="1"/>
    <col min="7171" max="7171" width="16" style="2" customWidth="1"/>
    <col min="7172" max="7172" width="10.5703125" style="2" customWidth="1"/>
    <col min="7173" max="7173" width="9.5703125" style="2" customWidth="1"/>
    <col min="7174" max="7174" width="9.42578125" style="2" customWidth="1"/>
    <col min="7175" max="7175" width="14.140625" style="2" bestFit="1" customWidth="1"/>
    <col min="7176" max="7176" width="9.42578125" style="2" customWidth="1"/>
    <col min="7177" max="7177" width="9.7109375" style="2" customWidth="1"/>
    <col min="7178" max="7178" width="9.85546875" style="2" customWidth="1"/>
    <col min="7179" max="7179" width="9.7109375" style="2" customWidth="1"/>
    <col min="7180" max="7180" width="14.140625" style="2" bestFit="1" customWidth="1"/>
    <col min="7181" max="7424" width="11.5703125" style="2"/>
    <col min="7425" max="7425" width="15.5703125" style="2" customWidth="1"/>
    <col min="7426" max="7426" width="22.28515625" style="2" customWidth="1"/>
    <col min="7427" max="7427" width="16" style="2" customWidth="1"/>
    <col min="7428" max="7428" width="10.5703125" style="2" customWidth="1"/>
    <col min="7429" max="7429" width="9.5703125" style="2" customWidth="1"/>
    <col min="7430" max="7430" width="9.42578125" style="2" customWidth="1"/>
    <col min="7431" max="7431" width="14.140625" style="2" bestFit="1" customWidth="1"/>
    <col min="7432" max="7432" width="9.42578125" style="2" customWidth="1"/>
    <col min="7433" max="7433" width="9.7109375" style="2" customWidth="1"/>
    <col min="7434" max="7434" width="9.85546875" style="2" customWidth="1"/>
    <col min="7435" max="7435" width="9.7109375" style="2" customWidth="1"/>
    <col min="7436" max="7436" width="14.140625" style="2" bestFit="1" customWidth="1"/>
    <col min="7437" max="7680" width="11.5703125" style="2"/>
    <col min="7681" max="7681" width="15.5703125" style="2" customWidth="1"/>
    <col min="7682" max="7682" width="22.28515625" style="2" customWidth="1"/>
    <col min="7683" max="7683" width="16" style="2" customWidth="1"/>
    <col min="7684" max="7684" width="10.5703125" style="2" customWidth="1"/>
    <col min="7685" max="7685" width="9.5703125" style="2" customWidth="1"/>
    <col min="7686" max="7686" width="9.42578125" style="2" customWidth="1"/>
    <col min="7687" max="7687" width="14.140625" style="2" bestFit="1" customWidth="1"/>
    <col min="7688" max="7688" width="9.42578125" style="2" customWidth="1"/>
    <col min="7689" max="7689" width="9.7109375" style="2" customWidth="1"/>
    <col min="7690" max="7690" width="9.85546875" style="2" customWidth="1"/>
    <col min="7691" max="7691" width="9.7109375" style="2" customWidth="1"/>
    <col min="7692" max="7692" width="14.140625" style="2" bestFit="1" customWidth="1"/>
    <col min="7693" max="7936" width="11.5703125" style="2"/>
    <col min="7937" max="7937" width="15.5703125" style="2" customWidth="1"/>
    <col min="7938" max="7938" width="22.28515625" style="2" customWidth="1"/>
    <col min="7939" max="7939" width="16" style="2" customWidth="1"/>
    <col min="7940" max="7940" width="10.5703125" style="2" customWidth="1"/>
    <col min="7941" max="7941" width="9.5703125" style="2" customWidth="1"/>
    <col min="7942" max="7942" width="9.42578125" style="2" customWidth="1"/>
    <col min="7943" max="7943" width="14.140625" style="2" bestFit="1" customWidth="1"/>
    <col min="7944" max="7944" width="9.42578125" style="2" customWidth="1"/>
    <col min="7945" max="7945" width="9.7109375" style="2" customWidth="1"/>
    <col min="7946" max="7946" width="9.85546875" style="2" customWidth="1"/>
    <col min="7947" max="7947" width="9.7109375" style="2" customWidth="1"/>
    <col min="7948" max="7948" width="14.140625" style="2" bestFit="1" customWidth="1"/>
    <col min="7949" max="8192" width="11.5703125" style="2"/>
    <col min="8193" max="8193" width="15.5703125" style="2" customWidth="1"/>
    <col min="8194" max="8194" width="22.28515625" style="2" customWidth="1"/>
    <col min="8195" max="8195" width="16" style="2" customWidth="1"/>
    <col min="8196" max="8196" width="10.5703125" style="2" customWidth="1"/>
    <col min="8197" max="8197" width="9.5703125" style="2" customWidth="1"/>
    <col min="8198" max="8198" width="9.42578125" style="2" customWidth="1"/>
    <col min="8199" max="8199" width="14.140625" style="2" bestFit="1" customWidth="1"/>
    <col min="8200" max="8200" width="9.42578125" style="2" customWidth="1"/>
    <col min="8201" max="8201" width="9.7109375" style="2" customWidth="1"/>
    <col min="8202" max="8202" width="9.85546875" style="2" customWidth="1"/>
    <col min="8203" max="8203" width="9.7109375" style="2" customWidth="1"/>
    <col min="8204" max="8204" width="14.140625" style="2" bestFit="1" customWidth="1"/>
    <col min="8205" max="8448" width="11.5703125" style="2"/>
    <col min="8449" max="8449" width="15.5703125" style="2" customWidth="1"/>
    <col min="8450" max="8450" width="22.28515625" style="2" customWidth="1"/>
    <col min="8451" max="8451" width="16" style="2" customWidth="1"/>
    <col min="8452" max="8452" width="10.5703125" style="2" customWidth="1"/>
    <col min="8453" max="8453" width="9.5703125" style="2" customWidth="1"/>
    <col min="8454" max="8454" width="9.42578125" style="2" customWidth="1"/>
    <col min="8455" max="8455" width="14.140625" style="2" bestFit="1" customWidth="1"/>
    <col min="8456" max="8456" width="9.42578125" style="2" customWidth="1"/>
    <col min="8457" max="8457" width="9.7109375" style="2" customWidth="1"/>
    <col min="8458" max="8458" width="9.85546875" style="2" customWidth="1"/>
    <col min="8459" max="8459" width="9.7109375" style="2" customWidth="1"/>
    <col min="8460" max="8460" width="14.140625" style="2" bestFit="1" customWidth="1"/>
    <col min="8461" max="8704" width="11.5703125" style="2"/>
    <col min="8705" max="8705" width="15.5703125" style="2" customWidth="1"/>
    <col min="8706" max="8706" width="22.28515625" style="2" customWidth="1"/>
    <col min="8707" max="8707" width="16" style="2" customWidth="1"/>
    <col min="8708" max="8708" width="10.5703125" style="2" customWidth="1"/>
    <col min="8709" max="8709" width="9.5703125" style="2" customWidth="1"/>
    <col min="8710" max="8710" width="9.42578125" style="2" customWidth="1"/>
    <col min="8711" max="8711" width="14.140625" style="2" bestFit="1" customWidth="1"/>
    <col min="8712" max="8712" width="9.42578125" style="2" customWidth="1"/>
    <col min="8713" max="8713" width="9.7109375" style="2" customWidth="1"/>
    <col min="8714" max="8714" width="9.85546875" style="2" customWidth="1"/>
    <col min="8715" max="8715" width="9.7109375" style="2" customWidth="1"/>
    <col min="8716" max="8716" width="14.140625" style="2" bestFit="1" customWidth="1"/>
    <col min="8717" max="8960" width="11.5703125" style="2"/>
    <col min="8961" max="8961" width="15.5703125" style="2" customWidth="1"/>
    <col min="8962" max="8962" width="22.28515625" style="2" customWidth="1"/>
    <col min="8963" max="8963" width="16" style="2" customWidth="1"/>
    <col min="8964" max="8964" width="10.5703125" style="2" customWidth="1"/>
    <col min="8965" max="8965" width="9.5703125" style="2" customWidth="1"/>
    <col min="8966" max="8966" width="9.42578125" style="2" customWidth="1"/>
    <col min="8967" max="8967" width="14.140625" style="2" bestFit="1" customWidth="1"/>
    <col min="8968" max="8968" width="9.42578125" style="2" customWidth="1"/>
    <col min="8969" max="8969" width="9.7109375" style="2" customWidth="1"/>
    <col min="8970" max="8970" width="9.85546875" style="2" customWidth="1"/>
    <col min="8971" max="8971" width="9.7109375" style="2" customWidth="1"/>
    <col min="8972" max="8972" width="14.140625" style="2" bestFit="1" customWidth="1"/>
    <col min="8973" max="9216" width="11.5703125" style="2"/>
    <col min="9217" max="9217" width="15.5703125" style="2" customWidth="1"/>
    <col min="9218" max="9218" width="22.28515625" style="2" customWidth="1"/>
    <col min="9219" max="9219" width="16" style="2" customWidth="1"/>
    <col min="9220" max="9220" width="10.5703125" style="2" customWidth="1"/>
    <col min="9221" max="9221" width="9.5703125" style="2" customWidth="1"/>
    <col min="9222" max="9222" width="9.42578125" style="2" customWidth="1"/>
    <col min="9223" max="9223" width="14.140625" style="2" bestFit="1" customWidth="1"/>
    <col min="9224" max="9224" width="9.42578125" style="2" customWidth="1"/>
    <col min="9225" max="9225" width="9.7109375" style="2" customWidth="1"/>
    <col min="9226" max="9226" width="9.85546875" style="2" customWidth="1"/>
    <col min="9227" max="9227" width="9.7109375" style="2" customWidth="1"/>
    <col min="9228" max="9228" width="14.140625" style="2" bestFit="1" customWidth="1"/>
    <col min="9229" max="9472" width="11.5703125" style="2"/>
    <col min="9473" max="9473" width="15.5703125" style="2" customWidth="1"/>
    <col min="9474" max="9474" width="22.28515625" style="2" customWidth="1"/>
    <col min="9475" max="9475" width="16" style="2" customWidth="1"/>
    <col min="9476" max="9476" width="10.5703125" style="2" customWidth="1"/>
    <col min="9477" max="9477" width="9.5703125" style="2" customWidth="1"/>
    <col min="9478" max="9478" width="9.42578125" style="2" customWidth="1"/>
    <col min="9479" max="9479" width="14.140625" style="2" bestFit="1" customWidth="1"/>
    <col min="9480" max="9480" width="9.42578125" style="2" customWidth="1"/>
    <col min="9481" max="9481" width="9.7109375" style="2" customWidth="1"/>
    <col min="9482" max="9482" width="9.85546875" style="2" customWidth="1"/>
    <col min="9483" max="9483" width="9.7109375" style="2" customWidth="1"/>
    <col min="9484" max="9484" width="14.140625" style="2" bestFit="1" customWidth="1"/>
    <col min="9485" max="9728" width="11.5703125" style="2"/>
    <col min="9729" max="9729" width="15.5703125" style="2" customWidth="1"/>
    <col min="9730" max="9730" width="22.28515625" style="2" customWidth="1"/>
    <col min="9731" max="9731" width="16" style="2" customWidth="1"/>
    <col min="9732" max="9732" width="10.5703125" style="2" customWidth="1"/>
    <col min="9733" max="9733" width="9.5703125" style="2" customWidth="1"/>
    <col min="9734" max="9734" width="9.42578125" style="2" customWidth="1"/>
    <col min="9735" max="9735" width="14.140625" style="2" bestFit="1" customWidth="1"/>
    <col min="9736" max="9736" width="9.42578125" style="2" customWidth="1"/>
    <col min="9737" max="9737" width="9.7109375" style="2" customWidth="1"/>
    <col min="9738" max="9738" width="9.85546875" style="2" customWidth="1"/>
    <col min="9739" max="9739" width="9.7109375" style="2" customWidth="1"/>
    <col min="9740" max="9740" width="14.140625" style="2" bestFit="1" customWidth="1"/>
    <col min="9741" max="9984" width="11.5703125" style="2"/>
    <col min="9985" max="9985" width="15.5703125" style="2" customWidth="1"/>
    <col min="9986" max="9986" width="22.28515625" style="2" customWidth="1"/>
    <col min="9987" max="9987" width="16" style="2" customWidth="1"/>
    <col min="9988" max="9988" width="10.5703125" style="2" customWidth="1"/>
    <col min="9989" max="9989" width="9.5703125" style="2" customWidth="1"/>
    <col min="9990" max="9990" width="9.42578125" style="2" customWidth="1"/>
    <col min="9991" max="9991" width="14.140625" style="2" bestFit="1" customWidth="1"/>
    <col min="9992" max="9992" width="9.42578125" style="2" customWidth="1"/>
    <col min="9993" max="9993" width="9.7109375" style="2" customWidth="1"/>
    <col min="9994" max="9994" width="9.85546875" style="2" customWidth="1"/>
    <col min="9995" max="9995" width="9.7109375" style="2" customWidth="1"/>
    <col min="9996" max="9996" width="14.140625" style="2" bestFit="1" customWidth="1"/>
    <col min="9997" max="10240" width="11.5703125" style="2"/>
    <col min="10241" max="10241" width="15.5703125" style="2" customWidth="1"/>
    <col min="10242" max="10242" width="22.28515625" style="2" customWidth="1"/>
    <col min="10243" max="10243" width="16" style="2" customWidth="1"/>
    <col min="10244" max="10244" width="10.5703125" style="2" customWidth="1"/>
    <col min="10245" max="10245" width="9.5703125" style="2" customWidth="1"/>
    <col min="10246" max="10246" width="9.42578125" style="2" customWidth="1"/>
    <col min="10247" max="10247" width="14.140625" style="2" bestFit="1" customWidth="1"/>
    <col min="10248" max="10248" width="9.42578125" style="2" customWidth="1"/>
    <col min="10249" max="10249" width="9.7109375" style="2" customWidth="1"/>
    <col min="10250" max="10250" width="9.85546875" style="2" customWidth="1"/>
    <col min="10251" max="10251" width="9.7109375" style="2" customWidth="1"/>
    <col min="10252" max="10252" width="14.140625" style="2" bestFit="1" customWidth="1"/>
    <col min="10253" max="10496" width="11.5703125" style="2"/>
    <col min="10497" max="10497" width="15.5703125" style="2" customWidth="1"/>
    <col min="10498" max="10498" width="22.28515625" style="2" customWidth="1"/>
    <col min="10499" max="10499" width="16" style="2" customWidth="1"/>
    <col min="10500" max="10500" width="10.5703125" style="2" customWidth="1"/>
    <col min="10501" max="10501" width="9.5703125" style="2" customWidth="1"/>
    <col min="10502" max="10502" width="9.42578125" style="2" customWidth="1"/>
    <col min="10503" max="10503" width="14.140625" style="2" bestFit="1" customWidth="1"/>
    <col min="10504" max="10504" width="9.42578125" style="2" customWidth="1"/>
    <col min="10505" max="10505" width="9.7109375" style="2" customWidth="1"/>
    <col min="10506" max="10506" width="9.85546875" style="2" customWidth="1"/>
    <col min="10507" max="10507" width="9.7109375" style="2" customWidth="1"/>
    <col min="10508" max="10508" width="14.140625" style="2" bestFit="1" customWidth="1"/>
    <col min="10509" max="10752" width="11.5703125" style="2"/>
    <col min="10753" max="10753" width="15.5703125" style="2" customWidth="1"/>
    <col min="10754" max="10754" width="22.28515625" style="2" customWidth="1"/>
    <col min="10755" max="10755" width="16" style="2" customWidth="1"/>
    <col min="10756" max="10756" width="10.5703125" style="2" customWidth="1"/>
    <col min="10757" max="10757" width="9.5703125" style="2" customWidth="1"/>
    <col min="10758" max="10758" width="9.42578125" style="2" customWidth="1"/>
    <col min="10759" max="10759" width="14.140625" style="2" bestFit="1" customWidth="1"/>
    <col min="10760" max="10760" width="9.42578125" style="2" customWidth="1"/>
    <col min="10761" max="10761" width="9.7109375" style="2" customWidth="1"/>
    <col min="10762" max="10762" width="9.85546875" style="2" customWidth="1"/>
    <col min="10763" max="10763" width="9.7109375" style="2" customWidth="1"/>
    <col min="10764" max="10764" width="14.140625" style="2" bestFit="1" customWidth="1"/>
    <col min="10765" max="11008" width="11.5703125" style="2"/>
    <col min="11009" max="11009" width="15.5703125" style="2" customWidth="1"/>
    <col min="11010" max="11010" width="22.28515625" style="2" customWidth="1"/>
    <col min="11011" max="11011" width="16" style="2" customWidth="1"/>
    <col min="11012" max="11012" width="10.5703125" style="2" customWidth="1"/>
    <col min="11013" max="11013" width="9.5703125" style="2" customWidth="1"/>
    <col min="11014" max="11014" width="9.42578125" style="2" customWidth="1"/>
    <col min="11015" max="11015" width="14.140625" style="2" bestFit="1" customWidth="1"/>
    <col min="11016" max="11016" width="9.42578125" style="2" customWidth="1"/>
    <col min="11017" max="11017" width="9.7109375" style="2" customWidth="1"/>
    <col min="11018" max="11018" width="9.85546875" style="2" customWidth="1"/>
    <col min="11019" max="11019" width="9.7109375" style="2" customWidth="1"/>
    <col min="11020" max="11020" width="14.140625" style="2" bestFit="1" customWidth="1"/>
    <col min="11021" max="11264" width="11.5703125" style="2"/>
    <col min="11265" max="11265" width="15.5703125" style="2" customWidth="1"/>
    <col min="11266" max="11266" width="22.28515625" style="2" customWidth="1"/>
    <col min="11267" max="11267" width="16" style="2" customWidth="1"/>
    <col min="11268" max="11268" width="10.5703125" style="2" customWidth="1"/>
    <col min="11269" max="11269" width="9.5703125" style="2" customWidth="1"/>
    <col min="11270" max="11270" width="9.42578125" style="2" customWidth="1"/>
    <col min="11271" max="11271" width="14.140625" style="2" bestFit="1" customWidth="1"/>
    <col min="11272" max="11272" width="9.42578125" style="2" customWidth="1"/>
    <col min="11273" max="11273" width="9.7109375" style="2" customWidth="1"/>
    <col min="11274" max="11274" width="9.85546875" style="2" customWidth="1"/>
    <col min="11275" max="11275" width="9.7109375" style="2" customWidth="1"/>
    <col min="11276" max="11276" width="14.140625" style="2" bestFit="1" customWidth="1"/>
    <col min="11277" max="11520" width="11.5703125" style="2"/>
    <col min="11521" max="11521" width="15.5703125" style="2" customWidth="1"/>
    <col min="11522" max="11522" width="22.28515625" style="2" customWidth="1"/>
    <col min="11523" max="11523" width="16" style="2" customWidth="1"/>
    <col min="11524" max="11524" width="10.5703125" style="2" customWidth="1"/>
    <col min="11525" max="11525" width="9.5703125" style="2" customWidth="1"/>
    <col min="11526" max="11526" width="9.42578125" style="2" customWidth="1"/>
    <col min="11527" max="11527" width="14.140625" style="2" bestFit="1" customWidth="1"/>
    <col min="11528" max="11528" width="9.42578125" style="2" customWidth="1"/>
    <col min="11529" max="11529" width="9.7109375" style="2" customWidth="1"/>
    <col min="11530" max="11530" width="9.85546875" style="2" customWidth="1"/>
    <col min="11531" max="11531" width="9.7109375" style="2" customWidth="1"/>
    <col min="11532" max="11532" width="14.140625" style="2" bestFit="1" customWidth="1"/>
    <col min="11533" max="11776" width="11.5703125" style="2"/>
    <col min="11777" max="11777" width="15.5703125" style="2" customWidth="1"/>
    <col min="11778" max="11778" width="22.28515625" style="2" customWidth="1"/>
    <col min="11779" max="11779" width="16" style="2" customWidth="1"/>
    <col min="11780" max="11780" width="10.5703125" style="2" customWidth="1"/>
    <col min="11781" max="11781" width="9.5703125" style="2" customWidth="1"/>
    <col min="11782" max="11782" width="9.42578125" style="2" customWidth="1"/>
    <col min="11783" max="11783" width="14.140625" style="2" bestFit="1" customWidth="1"/>
    <col min="11784" max="11784" width="9.42578125" style="2" customWidth="1"/>
    <col min="11785" max="11785" width="9.7109375" style="2" customWidth="1"/>
    <col min="11786" max="11786" width="9.85546875" style="2" customWidth="1"/>
    <col min="11787" max="11787" width="9.7109375" style="2" customWidth="1"/>
    <col min="11788" max="11788" width="14.140625" style="2" bestFit="1" customWidth="1"/>
    <col min="11789" max="12032" width="11.5703125" style="2"/>
    <col min="12033" max="12033" width="15.5703125" style="2" customWidth="1"/>
    <col min="12034" max="12034" width="22.28515625" style="2" customWidth="1"/>
    <col min="12035" max="12035" width="16" style="2" customWidth="1"/>
    <col min="12036" max="12036" width="10.5703125" style="2" customWidth="1"/>
    <col min="12037" max="12037" width="9.5703125" style="2" customWidth="1"/>
    <col min="12038" max="12038" width="9.42578125" style="2" customWidth="1"/>
    <col min="12039" max="12039" width="14.140625" style="2" bestFit="1" customWidth="1"/>
    <col min="12040" max="12040" width="9.42578125" style="2" customWidth="1"/>
    <col min="12041" max="12041" width="9.7109375" style="2" customWidth="1"/>
    <col min="12042" max="12042" width="9.85546875" style="2" customWidth="1"/>
    <col min="12043" max="12043" width="9.7109375" style="2" customWidth="1"/>
    <col min="12044" max="12044" width="14.140625" style="2" bestFit="1" customWidth="1"/>
    <col min="12045" max="12288" width="11.5703125" style="2"/>
    <col min="12289" max="12289" width="15.5703125" style="2" customWidth="1"/>
    <col min="12290" max="12290" width="22.28515625" style="2" customWidth="1"/>
    <col min="12291" max="12291" width="16" style="2" customWidth="1"/>
    <col min="12292" max="12292" width="10.5703125" style="2" customWidth="1"/>
    <col min="12293" max="12293" width="9.5703125" style="2" customWidth="1"/>
    <col min="12294" max="12294" width="9.42578125" style="2" customWidth="1"/>
    <col min="12295" max="12295" width="14.140625" style="2" bestFit="1" customWidth="1"/>
    <col min="12296" max="12296" width="9.42578125" style="2" customWidth="1"/>
    <col min="12297" max="12297" width="9.7109375" style="2" customWidth="1"/>
    <col min="12298" max="12298" width="9.85546875" style="2" customWidth="1"/>
    <col min="12299" max="12299" width="9.7109375" style="2" customWidth="1"/>
    <col min="12300" max="12300" width="14.140625" style="2" bestFit="1" customWidth="1"/>
    <col min="12301" max="12544" width="11.5703125" style="2"/>
    <col min="12545" max="12545" width="15.5703125" style="2" customWidth="1"/>
    <col min="12546" max="12546" width="22.28515625" style="2" customWidth="1"/>
    <col min="12547" max="12547" width="16" style="2" customWidth="1"/>
    <col min="12548" max="12548" width="10.5703125" style="2" customWidth="1"/>
    <col min="12549" max="12549" width="9.5703125" style="2" customWidth="1"/>
    <col min="12550" max="12550" width="9.42578125" style="2" customWidth="1"/>
    <col min="12551" max="12551" width="14.140625" style="2" bestFit="1" customWidth="1"/>
    <col min="12552" max="12552" width="9.42578125" style="2" customWidth="1"/>
    <col min="12553" max="12553" width="9.7109375" style="2" customWidth="1"/>
    <col min="12554" max="12554" width="9.85546875" style="2" customWidth="1"/>
    <col min="12555" max="12555" width="9.7109375" style="2" customWidth="1"/>
    <col min="12556" max="12556" width="14.140625" style="2" bestFit="1" customWidth="1"/>
    <col min="12557" max="12800" width="11.5703125" style="2"/>
    <col min="12801" max="12801" width="15.5703125" style="2" customWidth="1"/>
    <col min="12802" max="12802" width="22.28515625" style="2" customWidth="1"/>
    <col min="12803" max="12803" width="16" style="2" customWidth="1"/>
    <col min="12804" max="12804" width="10.5703125" style="2" customWidth="1"/>
    <col min="12805" max="12805" width="9.5703125" style="2" customWidth="1"/>
    <col min="12806" max="12806" width="9.42578125" style="2" customWidth="1"/>
    <col min="12807" max="12807" width="14.140625" style="2" bestFit="1" customWidth="1"/>
    <col min="12808" max="12808" width="9.42578125" style="2" customWidth="1"/>
    <col min="12809" max="12809" width="9.7109375" style="2" customWidth="1"/>
    <col min="12810" max="12810" width="9.85546875" style="2" customWidth="1"/>
    <col min="12811" max="12811" width="9.7109375" style="2" customWidth="1"/>
    <col min="12812" max="12812" width="14.140625" style="2" bestFit="1" customWidth="1"/>
    <col min="12813" max="13056" width="11.5703125" style="2"/>
    <col min="13057" max="13057" width="15.5703125" style="2" customWidth="1"/>
    <col min="13058" max="13058" width="22.28515625" style="2" customWidth="1"/>
    <col min="13059" max="13059" width="16" style="2" customWidth="1"/>
    <col min="13060" max="13060" width="10.5703125" style="2" customWidth="1"/>
    <col min="13061" max="13061" width="9.5703125" style="2" customWidth="1"/>
    <col min="13062" max="13062" width="9.42578125" style="2" customWidth="1"/>
    <col min="13063" max="13063" width="14.140625" style="2" bestFit="1" customWidth="1"/>
    <col min="13064" max="13064" width="9.42578125" style="2" customWidth="1"/>
    <col min="13065" max="13065" width="9.7109375" style="2" customWidth="1"/>
    <col min="13066" max="13066" width="9.85546875" style="2" customWidth="1"/>
    <col min="13067" max="13067" width="9.7109375" style="2" customWidth="1"/>
    <col min="13068" max="13068" width="14.140625" style="2" bestFit="1" customWidth="1"/>
    <col min="13069" max="13312" width="11.5703125" style="2"/>
    <col min="13313" max="13313" width="15.5703125" style="2" customWidth="1"/>
    <col min="13314" max="13314" width="22.28515625" style="2" customWidth="1"/>
    <col min="13315" max="13315" width="16" style="2" customWidth="1"/>
    <col min="13316" max="13316" width="10.5703125" style="2" customWidth="1"/>
    <col min="13317" max="13317" width="9.5703125" style="2" customWidth="1"/>
    <col min="13318" max="13318" width="9.42578125" style="2" customWidth="1"/>
    <col min="13319" max="13319" width="14.140625" style="2" bestFit="1" customWidth="1"/>
    <col min="13320" max="13320" width="9.42578125" style="2" customWidth="1"/>
    <col min="13321" max="13321" width="9.7109375" style="2" customWidth="1"/>
    <col min="13322" max="13322" width="9.85546875" style="2" customWidth="1"/>
    <col min="13323" max="13323" width="9.7109375" style="2" customWidth="1"/>
    <col min="13324" max="13324" width="14.140625" style="2" bestFit="1" customWidth="1"/>
    <col min="13325" max="13568" width="11.5703125" style="2"/>
    <col min="13569" max="13569" width="15.5703125" style="2" customWidth="1"/>
    <col min="13570" max="13570" width="22.28515625" style="2" customWidth="1"/>
    <col min="13571" max="13571" width="16" style="2" customWidth="1"/>
    <col min="13572" max="13572" width="10.5703125" style="2" customWidth="1"/>
    <col min="13573" max="13573" width="9.5703125" style="2" customWidth="1"/>
    <col min="13574" max="13574" width="9.42578125" style="2" customWidth="1"/>
    <col min="13575" max="13575" width="14.140625" style="2" bestFit="1" customWidth="1"/>
    <col min="13576" max="13576" width="9.42578125" style="2" customWidth="1"/>
    <col min="13577" max="13577" width="9.7109375" style="2" customWidth="1"/>
    <col min="13578" max="13578" width="9.85546875" style="2" customWidth="1"/>
    <col min="13579" max="13579" width="9.7109375" style="2" customWidth="1"/>
    <col min="13580" max="13580" width="14.140625" style="2" bestFit="1" customWidth="1"/>
    <col min="13581" max="13824" width="11.5703125" style="2"/>
    <col min="13825" max="13825" width="15.5703125" style="2" customWidth="1"/>
    <col min="13826" max="13826" width="22.28515625" style="2" customWidth="1"/>
    <col min="13827" max="13827" width="16" style="2" customWidth="1"/>
    <col min="13828" max="13828" width="10.5703125" style="2" customWidth="1"/>
    <col min="13829" max="13829" width="9.5703125" style="2" customWidth="1"/>
    <col min="13830" max="13830" width="9.42578125" style="2" customWidth="1"/>
    <col min="13831" max="13831" width="14.140625" style="2" bestFit="1" customWidth="1"/>
    <col min="13832" max="13832" width="9.42578125" style="2" customWidth="1"/>
    <col min="13833" max="13833" width="9.7109375" style="2" customWidth="1"/>
    <col min="13834" max="13834" width="9.85546875" style="2" customWidth="1"/>
    <col min="13835" max="13835" width="9.7109375" style="2" customWidth="1"/>
    <col min="13836" max="13836" width="14.140625" style="2" bestFit="1" customWidth="1"/>
    <col min="13837" max="14080" width="11.5703125" style="2"/>
    <col min="14081" max="14081" width="15.5703125" style="2" customWidth="1"/>
    <col min="14082" max="14082" width="22.28515625" style="2" customWidth="1"/>
    <col min="14083" max="14083" width="16" style="2" customWidth="1"/>
    <col min="14084" max="14084" width="10.5703125" style="2" customWidth="1"/>
    <col min="14085" max="14085" width="9.5703125" style="2" customWidth="1"/>
    <col min="14086" max="14086" width="9.42578125" style="2" customWidth="1"/>
    <col min="14087" max="14087" width="14.140625" style="2" bestFit="1" customWidth="1"/>
    <col min="14088" max="14088" width="9.42578125" style="2" customWidth="1"/>
    <col min="14089" max="14089" width="9.7109375" style="2" customWidth="1"/>
    <col min="14090" max="14090" width="9.85546875" style="2" customWidth="1"/>
    <col min="14091" max="14091" width="9.7109375" style="2" customWidth="1"/>
    <col min="14092" max="14092" width="14.140625" style="2" bestFit="1" customWidth="1"/>
    <col min="14093" max="14336" width="11.5703125" style="2"/>
    <col min="14337" max="14337" width="15.5703125" style="2" customWidth="1"/>
    <col min="14338" max="14338" width="22.28515625" style="2" customWidth="1"/>
    <col min="14339" max="14339" width="16" style="2" customWidth="1"/>
    <col min="14340" max="14340" width="10.5703125" style="2" customWidth="1"/>
    <col min="14341" max="14341" width="9.5703125" style="2" customWidth="1"/>
    <col min="14342" max="14342" width="9.42578125" style="2" customWidth="1"/>
    <col min="14343" max="14343" width="14.140625" style="2" bestFit="1" customWidth="1"/>
    <col min="14344" max="14344" width="9.42578125" style="2" customWidth="1"/>
    <col min="14345" max="14345" width="9.7109375" style="2" customWidth="1"/>
    <col min="14346" max="14346" width="9.85546875" style="2" customWidth="1"/>
    <col min="14347" max="14347" width="9.7109375" style="2" customWidth="1"/>
    <col min="14348" max="14348" width="14.140625" style="2" bestFit="1" customWidth="1"/>
    <col min="14349" max="14592" width="11.5703125" style="2"/>
    <col min="14593" max="14593" width="15.5703125" style="2" customWidth="1"/>
    <col min="14594" max="14594" width="22.28515625" style="2" customWidth="1"/>
    <col min="14595" max="14595" width="16" style="2" customWidth="1"/>
    <col min="14596" max="14596" width="10.5703125" style="2" customWidth="1"/>
    <col min="14597" max="14597" width="9.5703125" style="2" customWidth="1"/>
    <col min="14598" max="14598" width="9.42578125" style="2" customWidth="1"/>
    <col min="14599" max="14599" width="14.140625" style="2" bestFit="1" customWidth="1"/>
    <col min="14600" max="14600" width="9.42578125" style="2" customWidth="1"/>
    <col min="14601" max="14601" width="9.7109375" style="2" customWidth="1"/>
    <col min="14602" max="14602" width="9.85546875" style="2" customWidth="1"/>
    <col min="14603" max="14603" width="9.7109375" style="2" customWidth="1"/>
    <col min="14604" max="14604" width="14.140625" style="2" bestFit="1" customWidth="1"/>
    <col min="14605" max="14848" width="11.5703125" style="2"/>
    <col min="14849" max="14849" width="15.5703125" style="2" customWidth="1"/>
    <col min="14850" max="14850" width="22.28515625" style="2" customWidth="1"/>
    <col min="14851" max="14851" width="16" style="2" customWidth="1"/>
    <col min="14852" max="14852" width="10.5703125" style="2" customWidth="1"/>
    <col min="14853" max="14853" width="9.5703125" style="2" customWidth="1"/>
    <col min="14854" max="14854" width="9.42578125" style="2" customWidth="1"/>
    <col min="14855" max="14855" width="14.140625" style="2" bestFit="1" customWidth="1"/>
    <col min="14856" max="14856" width="9.42578125" style="2" customWidth="1"/>
    <col min="14857" max="14857" width="9.7109375" style="2" customWidth="1"/>
    <col min="14858" max="14858" width="9.85546875" style="2" customWidth="1"/>
    <col min="14859" max="14859" width="9.7109375" style="2" customWidth="1"/>
    <col min="14860" max="14860" width="14.140625" style="2" bestFit="1" customWidth="1"/>
    <col min="14861" max="15104" width="11.5703125" style="2"/>
    <col min="15105" max="15105" width="15.5703125" style="2" customWidth="1"/>
    <col min="15106" max="15106" width="22.28515625" style="2" customWidth="1"/>
    <col min="15107" max="15107" width="16" style="2" customWidth="1"/>
    <col min="15108" max="15108" width="10.5703125" style="2" customWidth="1"/>
    <col min="15109" max="15109" width="9.5703125" style="2" customWidth="1"/>
    <col min="15110" max="15110" width="9.42578125" style="2" customWidth="1"/>
    <col min="15111" max="15111" width="14.140625" style="2" bestFit="1" customWidth="1"/>
    <col min="15112" max="15112" width="9.42578125" style="2" customWidth="1"/>
    <col min="15113" max="15113" width="9.7109375" style="2" customWidth="1"/>
    <col min="15114" max="15114" width="9.85546875" style="2" customWidth="1"/>
    <col min="15115" max="15115" width="9.7109375" style="2" customWidth="1"/>
    <col min="15116" max="15116" width="14.140625" style="2" bestFit="1" customWidth="1"/>
    <col min="15117" max="15360" width="11.5703125" style="2"/>
    <col min="15361" max="15361" width="15.5703125" style="2" customWidth="1"/>
    <col min="15362" max="15362" width="22.28515625" style="2" customWidth="1"/>
    <col min="15363" max="15363" width="16" style="2" customWidth="1"/>
    <col min="15364" max="15364" width="10.5703125" style="2" customWidth="1"/>
    <col min="15365" max="15365" width="9.5703125" style="2" customWidth="1"/>
    <col min="15366" max="15366" width="9.42578125" style="2" customWidth="1"/>
    <col min="15367" max="15367" width="14.140625" style="2" bestFit="1" customWidth="1"/>
    <col min="15368" max="15368" width="9.42578125" style="2" customWidth="1"/>
    <col min="15369" max="15369" width="9.7109375" style="2" customWidth="1"/>
    <col min="15370" max="15370" width="9.85546875" style="2" customWidth="1"/>
    <col min="15371" max="15371" width="9.7109375" style="2" customWidth="1"/>
    <col min="15372" max="15372" width="14.140625" style="2" bestFit="1" customWidth="1"/>
    <col min="15373" max="15616" width="11.5703125" style="2"/>
    <col min="15617" max="15617" width="15.5703125" style="2" customWidth="1"/>
    <col min="15618" max="15618" width="22.28515625" style="2" customWidth="1"/>
    <col min="15619" max="15619" width="16" style="2" customWidth="1"/>
    <col min="15620" max="15620" width="10.5703125" style="2" customWidth="1"/>
    <col min="15621" max="15621" width="9.5703125" style="2" customWidth="1"/>
    <col min="15622" max="15622" width="9.42578125" style="2" customWidth="1"/>
    <col min="15623" max="15623" width="14.140625" style="2" bestFit="1" customWidth="1"/>
    <col min="15624" max="15624" width="9.42578125" style="2" customWidth="1"/>
    <col min="15625" max="15625" width="9.7109375" style="2" customWidth="1"/>
    <col min="15626" max="15626" width="9.85546875" style="2" customWidth="1"/>
    <col min="15627" max="15627" width="9.7109375" style="2" customWidth="1"/>
    <col min="15628" max="15628" width="14.140625" style="2" bestFit="1" customWidth="1"/>
    <col min="15629" max="15872" width="11.5703125" style="2"/>
    <col min="15873" max="15873" width="15.5703125" style="2" customWidth="1"/>
    <col min="15874" max="15874" width="22.28515625" style="2" customWidth="1"/>
    <col min="15875" max="15875" width="16" style="2" customWidth="1"/>
    <col min="15876" max="15876" width="10.5703125" style="2" customWidth="1"/>
    <col min="15877" max="15877" width="9.5703125" style="2" customWidth="1"/>
    <col min="15878" max="15878" width="9.42578125" style="2" customWidth="1"/>
    <col min="15879" max="15879" width="14.140625" style="2" bestFit="1" customWidth="1"/>
    <col min="15880" max="15880" width="9.42578125" style="2" customWidth="1"/>
    <col min="15881" max="15881" width="9.7109375" style="2" customWidth="1"/>
    <col min="15882" max="15882" width="9.85546875" style="2" customWidth="1"/>
    <col min="15883" max="15883" width="9.7109375" style="2" customWidth="1"/>
    <col min="15884" max="15884" width="14.140625" style="2" bestFit="1" customWidth="1"/>
    <col min="15885" max="16128" width="11.5703125" style="2"/>
    <col min="16129" max="16129" width="15.5703125" style="2" customWidth="1"/>
    <col min="16130" max="16130" width="22.28515625" style="2" customWidth="1"/>
    <col min="16131" max="16131" width="16" style="2" customWidth="1"/>
    <col min="16132" max="16132" width="10.5703125" style="2" customWidth="1"/>
    <col min="16133" max="16133" width="9.5703125" style="2" customWidth="1"/>
    <col min="16134" max="16134" width="9.42578125" style="2" customWidth="1"/>
    <col min="16135" max="16135" width="14.140625" style="2" bestFit="1" customWidth="1"/>
    <col min="16136" max="16136" width="9.42578125" style="2" customWidth="1"/>
    <col min="16137" max="16137" width="9.7109375" style="2" customWidth="1"/>
    <col min="16138" max="16138" width="9.85546875" style="2" customWidth="1"/>
    <col min="16139" max="16139" width="9.7109375" style="2" customWidth="1"/>
    <col min="16140" max="16140" width="14.140625" style="2" bestFit="1" customWidth="1"/>
    <col min="16141" max="16384" width="11.5703125" style="2"/>
  </cols>
  <sheetData>
    <row r="1" spans="1:16384" s="15" customFormat="1" ht="18.75" x14ac:dyDescent="0.25">
      <c r="A1" s="16" t="s">
        <v>56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  <c r="XEZ1" s="14"/>
      <c r="XFA1" s="14"/>
      <c r="XFB1" s="14"/>
      <c r="XFC1" s="14"/>
      <c r="XFD1" s="14"/>
    </row>
    <row r="3" spans="1:16384" x14ac:dyDescent="0.25">
      <c r="B3" s="51" t="s">
        <v>0</v>
      </c>
      <c r="C3" s="51"/>
      <c r="D3" s="51"/>
    </row>
    <row r="4" spans="1:16384" x14ac:dyDescent="0.25">
      <c r="G4" s="3" t="s">
        <v>1</v>
      </c>
    </row>
    <row r="5" spans="1:16384" x14ac:dyDescent="0.25">
      <c r="B5" s="4" t="s">
        <v>2</v>
      </c>
      <c r="C5" s="5">
        <v>0.1</v>
      </c>
    </row>
    <row r="7" spans="1:16384" x14ac:dyDescent="0.25">
      <c r="B7" s="11" t="s">
        <v>23</v>
      </c>
      <c r="C7" s="11">
        <f>COUNTIF(C8:AF8,"*")</f>
        <v>15</v>
      </c>
    </row>
    <row r="8" spans="1:16384" x14ac:dyDescent="0.25"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17</v>
      </c>
      <c r="J8" s="4" t="s">
        <v>18</v>
      </c>
      <c r="K8" s="4" t="s">
        <v>19</v>
      </c>
      <c r="L8" s="4" t="s">
        <v>20</v>
      </c>
      <c r="M8" s="4" t="s">
        <v>21</v>
      </c>
      <c r="N8" s="4" t="s">
        <v>22</v>
      </c>
      <c r="O8" s="4" t="s">
        <v>24</v>
      </c>
      <c r="P8" s="4" t="s">
        <v>25</v>
      </c>
      <c r="Q8" s="4" t="s">
        <v>26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16384" x14ac:dyDescent="0.25">
      <c r="B9" s="4" t="s">
        <v>49</v>
      </c>
      <c r="C9" s="29">
        <f>-VPN!D5</f>
        <v>56505</v>
      </c>
      <c r="D9" s="29">
        <f>C9</f>
        <v>56505</v>
      </c>
      <c r="E9" s="29">
        <f>D9</f>
        <v>56505</v>
      </c>
      <c r="F9" s="29">
        <f>E9</f>
        <v>56505</v>
      </c>
      <c r="G9" s="29">
        <f>F9</f>
        <v>56505</v>
      </c>
      <c r="H9" s="29">
        <f>C9</f>
        <v>56505</v>
      </c>
      <c r="I9" s="29">
        <f t="shared" ref="I9:Q9" si="0">D9</f>
        <v>56505</v>
      </c>
      <c r="J9" s="29">
        <f t="shared" si="0"/>
        <v>56505</v>
      </c>
      <c r="K9" s="29">
        <f t="shared" si="0"/>
        <v>56505</v>
      </c>
      <c r="L9" s="29">
        <f t="shared" si="0"/>
        <v>56505</v>
      </c>
      <c r="M9" s="29">
        <f t="shared" si="0"/>
        <v>56505</v>
      </c>
      <c r="N9" s="29">
        <f t="shared" si="0"/>
        <v>56505</v>
      </c>
      <c r="O9" s="29">
        <f t="shared" si="0"/>
        <v>56505</v>
      </c>
      <c r="P9" s="29">
        <f t="shared" si="0"/>
        <v>56505</v>
      </c>
      <c r="Q9" s="29">
        <f t="shared" si="0"/>
        <v>56505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16384" x14ac:dyDescent="0.25">
      <c r="B10" s="4" t="s">
        <v>50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f>C10</f>
        <v>0</v>
      </c>
      <c r="I10" s="29">
        <f t="shared" ref="I10:Q10" si="1">D10</f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spans="1:16384" ht="31.5" x14ac:dyDescent="0.25">
      <c r="A11" s="8" t="s">
        <v>62</v>
      </c>
      <c r="B11" s="47">
        <f>-VPN!B4</f>
        <v>34482758.619999997</v>
      </c>
      <c r="C11" s="28">
        <f>SUM(C9:C10)</f>
        <v>56505</v>
      </c>
      <c r="D11" s="28">
        <f t="shared" ref="D11:N11" si="2">SUM(D9:D10)</f>
        <v>56505</v>
      </c>
      <c r="E11" s="28">
        <f t="shared" si="2"/>
        <v>56505</v>
      </c>
      <c r="F11" s="28">
        <f t="shared" si="2"/>
        <v>56505</v>
      </c>
      <c r="G11" s="28">
        <f t="shared" si="2"/>
        <v>56505</v>
      </c>
      <c r="H11" s="28">
        <f t="shared" si="2"/>
        <v>56505</v>
      </c>
      <c r="I11" s="28">
        <f t="shared" si="2"/>
        <v>56505</v>
      </c>
      <c r="J11" s="28">
        <f t="shared" si="2"/>
        <v>56505</v>
      </c>
      <c r="K11" s="28">
        <f t="shared" si="2"/>
        <v>56505</v>
      </c>
      <c r="L11" s="28">
        <f t="shared" si="2"/>
        <v>56505</v>
      </c>
      <c r="M11" s="28">
        <f t="shared" si="2"/>
        <v>56505</v>
      </c>
      <c r="N11" s="28">
        <f t="shared" si="2"/>
        <v>56505</v>
      </c>
      <c r="O11" s="28">
        <f t="shared" ref="O11:Q11" si="3">SUM(O9:O10)</f>
        <v>56505</v>
      </c>
      <c r="P11" s="28">
        <f t="shared" si="3"/>
        <v>56505</v>
      </c>
      <c r="Q11" s="28">
        <f t="shared" si="3"/>
        <v>56505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4" spans="1:16384" x14ac:dyDescent="0.25">
      <c r="B14" s="6" t="s">
        <v>13</v>
      </c>
      <c r="C14" s="7">
        <f>NPV(C5,C11:AF11)+B11</f>
        <v>34912540.142503954</v>
      </c>
    </row>
    <row r="15" spans="1:16384" x14ac:dyDescent="0.25">
      <c r="B15" s="6" t="s">
        <v>14</v>
      </c>
      <c r="C15" s="7">
        <f>PMT(C5,C7,C14)</f>
        <v>-4590083.5132669909</v>
      </c>
      <c r="D15" s="2" t="s">
        <v>15</v>
      </c>
    </row>
    <row r="21" spans="1:32" x14ac:dyDescent="0.25">
      <c r="B21" s="51" t="s">
        <v>0</v>
      </c>
      <c r="C21" s="51"/>
      <c r="D21" s="51"/>
    </row>
    <row r="22" spans="1:32" x14ac:dyDescent="0.25">
      <c r="G22" s="3" t="s">
        <v>16</v>
      </c>
    </row>
    <row r="23" spans="1:32" x14ac:dyDescent="0.25">
      <c r="B23" s="4" t="s">
        <v>2</v>
      </c>
      <c r="C23" s="5">
        <v>0.1</v>
      </c>
    </row>
    <row r="24" spans="1:32" x14ac:dyDescent="0.25">
      <c r="C24" s="13">
        <v>0</v>
      </c>
      <c r="D24" s="13">
        <v>1</v>
      </c>
      <c r="E24" s="13">
        <v>2</v>
      </c>
      <c r="F24" s="13">
        <v>3</v>
      </c>
      <c r="G24" s="13">
        <v>4</v>
      </c>
      <c r="H24" s="13">
        <v>5</v>
      </c>
      <c r="I24" s="13">
        <v>6</v>
      </c>
      <c r="J24" s="13">
        <v>7</v>
      </c>
      <c r="K24" s="13">
        <v>8</v>
      </c>
      <c r="L24" s="13">
        <v>9</v>
      </c>
      <c r="M24" s="13">
        <v>10</v>
      </c>
      <c r="N24" s="13">
        <v>11</v>
      </c>
      <c r="O24" s="13">
        <v>12</v>
      </c>
      <c r="P24" s="13">
        <v>13</v>
      </c>
      <c r="Q24" s="13">
        <v>14</v>
      </c>
      <c r="R24" s="13"/>
      <c r="S24" s="13"/>
      <c r="T24" s="13"/>
      <c r="U24" s="13"/>
      <c r="V24" s="13"/>
    </row>
    <row r="25" spans="1:32" x14ac:dyDescent="0.25">
      <c r="B25" s="11" t="s">
        <v>23</v>
      </c>
      <c r="C25" s="11">
        <f>COUNTIF(C26:AF26,"*")</f>
        <v>20</v>
      </c>
    </row>
    <row r="26" spans="1:32" x14ac:dyDescent="0.25">
      <c r="B26" s="4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17</v>
      </c>
      <c r="J26" s="4" t="s">
        <v>18</v>
      </c>
      <c r="K26" s="4" t="s">
        <v>19</v>
      </c>
      <c r="L26" s="4" t="s">
        <v>20</v>
      </c>
      <c r="M26" s="4" t="s">
        <v>21</v>
      </c>
      <c r="N26" s="4" t="s">
        <v>22</v>
      </c>
      <c r="O26" s="4" t="s">
        <v>24</v>
      </c>
      <c r="P26" s="4" t="s">
        <v>25</v>
      </c>
      <c r="Q26" s="4" t="s">
        <v>26</v>
      </c>
      <c r="R26" s="4" t="s">
        <v>63</v>
      </c>
      <c r="S26" s="4" t="s">
        <v>64</v>
      </c>
      <c r="T26" s="4" t="s">
        <v>65</v>
      </c>
      <c r="U26" s="4" t="s">
        <v>66</v>
      </c>
      <c r="V26" s="4" t="s">
        <v>67</v>
      </c>
    </row>
    <row r="27" spans="1:32" x14ac:dyDescent="0.25">
      <c r="B27" s="4" t="s">
        <v>10</v>
      </c>
      <c r="C27" s="27">
        <f>-VPN!K5</f>
        <v>120000</v>
      </c>
      <c r="D27" s="27">
        <f>C27</f>
        <v>120000</v>
      </c>
      <c r="E27" s="27">
        <f t="shared" ref="E27:G27" si="4">D27</f>
        <v>120000</v>
      </c>
      <c r="F27" s="27">
        <f t="shared" si="4"/>
        <v>120000</v>
      </c>
      <c r="G27" s="27">
        <f t="shared" si="4"/>
        <v>120000</v>
      </c>
      <c r="H27" s="27">
        <f>C27</f>
        <v>120000</v>
      </c>
      <c r="I27" s="27">
        <f t="shared" ref="I27:I28" si="5">D27</f>
        <v>120000</v>
      </c>
      <c r="J27" s="27">
        <f t="shared" ref="J27:J28" si="6">E27</f>
        <v>120000</v>
      </c>
      <c r="K27" s="27">
        <f t="shared" ref="K27:K28" si="7">F27</f>
        <v>120000</v>
      </c>
      <c r="L27" s="27">
        <f t="shared" ref="L27:L28" si="8">G27</f>
        <v>120000</v>
      </c>
      <c r="M27" s="27">
        <f t="shared" ref="M27:M28" si="9">H27</f>
        <v>120000</v>
      </c>
      <c r="N27" s="27">
        <f t="shared" ref="N27:N28" si="10">I27</f>
        <v>120000</v>
      </c>
      <c r="O27" s="27">
        <f t="shared" ref="O27:O28" si="11">J27</f>
        <v>120000</v>
      </c>
      <c r="P27" s="27">
        <f t="shared" ref="P27:P28" si="12">K27</f>
        <v>120000</v>
      </c>
      <c r="Q27" s="27">
        <f t="shared" ref="Q27:Q28" si="13">L27</f>
        <v>120000</v>
      </c>
      <c r="R27" s="27">
        <f t="shared" ref="R27:R28" si="14">M27</f>
        <v>120000</v>
      </c>
      <c r="S27" s="27">
        <f t="shared" ref="S27:S28" si="15">N27</f>
        <v>120000</v>
      </c>
      <c r="T27" s="27">
        <f t="shared" ref="T27:T28" si="16">O27</f>
        <v>120000</v>
      </c>
      <c r="U27" s="27">
        <f t="shared" ref="U27:U28" si="17">P27</f>
        <v>120000</v>
      </c>
      <c r="V27" s="27">
        <f t="shared" ref="V27:V28" si="18">Q27</f>
        <v>120000</v>
      </c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x14ac:dyDescent="0.25">
      <c r="B28" s="4" t="s">
        <v>11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f>C28</f>
        <v>0</v>
      </c>
      <c r="I28" s="27">
        <f t="shared" si="5"/>
        <v>0</v>
      </c>
      <c r="J28" s="27">
        <f t="shared" si="6"/>
        <v>0</v>
      </c>
      <c r="K28" s="27">
        <f t="shared" si="7"/>
        <v>0</v>
      </c>
      <c r="L28" s="27">
        <f t="shared" si="8"/>
        <v>0</v>
      </c>
      <c r="M28" s="27">
        <f t="shared" si="9"/>
        <v>0</v>
      </c>
      <c r="N28" s="27">
        <f t="shared" si="10"/>
        <v>0</v>
      </c>
      <c r="O28" s="27">
        <f t="shared" si="11"/>
        <v>0</v>
      </c>
      <c r="P28" s="27">
        <f t="shared" si="12"/>
        <v>0</v>
      </c>
      <c r="Q28" s="27">
        <f t="shared" si="13"/>
        <v>0</v>
      </c>
      <c r="R28" s="27">
        <f t="shared" si="14"/>
        <v>0</v>
      </c>
      <c r="S28" s="27">
        <f t="shared" si="15"/>
        <v>0</v>
      </c>
      <c r="T28" s="27">
        <f t="shared" si="16"/>
        <v>0</v>
      </c>
      <c r="U28" s="27">
        <f t="shared" si="17"/>
        <v>0</v>
      </c>
      <c r="V28" s="27">
        <f t="shared" si="18"/>
        <v>0</v>
      </c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ht="31.5" x14ac:dyDescent="0.25">
      <c r="A29" s="10" t="s">
        <v>12</v>
      </c>
      <c r="B29" s="9">
        <f>-VPN!I4</f>
        <v>21336206.899999999</v>
      </c>
      <c r="C29" s="28">
        <f>SUM(C27:C28)</f>
        <v>120000</v>
      </c>
      <c r="D29" s="28">
        <f t="shared" ref="D29:Q29" si="19">SUM(D27:D28)</f>
        <v>120000</v>
      </c>
      <c r="E29" s="28">
        <f t="shared" si="19"/>
        <v>120000</v>
      </c>
      <c r="F29" s="28">
        <f t="shared" si="19"/>
        <v>120000</v>
      </c>
      <c r="G29" s="28">
        <f t="shared" si="19"/>
        <v>120000</v>
      </c>
      <c r="H29" s="28">
        <f t="shared" si="19"/>
        <v>120000</v>
      </c>
      <c r="I29" s="28">
        <f t="shared" si="19"/>
        <v>120000</v>
      </c>
      <c r="J29" s="28">
        <f t="shared" si="19"/>
        <v>120000</v>
      </c>
      <c r="K29" s="28">
        <f t="shared" si="19"/>
        <v>120000</v>
      </c>
      <c r="L29" s="28">
        <f t="shared" si="19"/>
        <v>120000</v>
      </c>
      <c r="M29" s="28">
        <f t="shared" si="19"/>
        <v>120000</v>
      </c>
      <c r="N29" s="28">
        <f t="shared" si="19"/>
        <v>120000</v>
      </c>
      <c r="O29" s="28">
        <f t="shared" si="19"/>
        <v>120000</v>
      </c>
      <c r="P29" s="28">
        <f t="shared" si="19"/>
        <v>120000</v>
      </c>
      <c r="Q29" s="28">
        <f t="shared" si="19"/>
        <v>120000</v>
      </c>
      <c r="R29" s="28">
        <f t="shared" ref="R29:V29" si="20">SUM(R27:R28)</f>
        <v>120000</v>
      </c>
      <c r="S29" s="28">
        <f t="shared" si="20"/>
        <v>120000</v>
      </c>
      <c r="T29" s="28">
        <f t="shared" si="20"/>
        <v>120000</v>
      </c>
      <c r="U29" s="28">
        <f t="shared" si="20"/>
        <v>120000</v>
      </c>
      <c r="V29" s="28">
        <f t="shared" si="20"/>
        <v>120000</v>
      </c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2" spans="1:32" x14ac:dyDescent="0.25">
      <c r="B32" s="6" t="s">
        <v>13</v>
      </c>
      <c r="C32" s="7">
        <f>NPV(C23,C29:V29)+B29</f>
        <v>22357834.546371024</v>
      </c>
    </row>
    <row r="33" spans="2:4" x14ac:dyDescent="0.25">
      <c r="B33" s="6" t="s">
        <v>14</v>
      </c>
      <c r="C33" s="7">
        <f>PMT(C23,C25,C32)</f>
        <v>-2626142.8565434022</v>
      </c>
      <c r="D33" s="2" t="s">
        <v>15</v>
      </c>
    </row>
    <row r="35" spans="2:4" x14ac:dyDescent="0.25">
      <c r="B35" s="12"/>
    </row>
  </sheetData>
  <mergeCells count="2">
    <mergeCell ref="B3:D3"/>
    <mergeCell ref="B21:D21"/>
  </mergeCell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opLeftCell="A22" workbookViewId="0">
      <selection activeCell="D26" sqref="D26"/>
    </sheetView>
  </sheetViews>
  <sheetFormatPr baseColWidth="10" defaultRowHeight="15" x14ac:dyDescent="0.25"/>
  <cols>
    <col min="1" max="1" width="11.5703125" bestFit="1" customWidth="1"/>
    <col min="2" max="2" width="15.5703125" customWidth="1"/>
    <col min="3" max="3" width="11.5703125" bestFit="1" customWidth="1"/>
    <col min="4" max="4" width="15.42578125" bestFit="1" customWidth="1"/>
    <col min="5" max="5" width="12.28515625" bestFit="1" customWidth="1"/>
    <col min="6" max="6" width="20" bestFit="1" customWidth="1"/>
    <col min="7" max="7" width="12.7109375" style="30" customWidth="1"/>
    <col min="8" max="8" width="11.5703125" bestFit="1" customWidth="1"/>
    <col min="9" max="9" width="15.28515625" customWidth="1"/>
    <col min="10" max="10" width="11.5703125" bestFit="1" customWidth="1"/>
    <col min="11" max="11" width="13.28515625" customWidth="1"/>
    <col min="12" max="12" width="11.5703125" bestFit="1" customWidth="1"/>
    <col min="13" max="13" width="20" bestFit="1" customWidth="1"/>
    <col min="15" max="15" width="13.42578125" bestFit="1" customWidth="1"/>
  </cols>
  <sheetData>
    <row r="1" spans="1:20" ht="15.75" x14ac:dyDescent="0.25">
      <c r="A1" s="21" t="s">
        <v>69</v>
      </c>
      <c r="H1" s="21" t="s">
        <v>68</v>
      </c>
    </row>
    <row r="2" spans="1:20" x14ac:dyDescent="0.25">
      <c r="A2" s="20" t="s">
        <v>27</v>
      </c>
      <c r="B2" s="18"/>
      <c r="C2" s="18"/>
      <c r="D2" s="18"/>
      <c r="E2" s="18"/>
      <c r="F2" s="18"/>
      <c r="H2" s="20" t="s">
        <v>27</v>
      </c>
      <c r="I2" s="18"/>
      <c r="J2" s="18"/>
      <c r="K2" s="18"/>
      <c r="L2" s="18"/>
      <c r="M2" s="18"/>
    </row>
    <row r="3" spans="1:20" x14ac:dyDescent="0.25">
      <c r="A3" s="19" t="s">
        <v>28</v>
      </c>
      <c r="B3" s="19" t="s">
        <v>29</v>
      </c>
      <c r="C3" s="19" t="s">
        <v>30</v>
      </c>
      <c r="D3" s="19" t="s">
        <v>31</v>
      </c>
      <c r="E3" s="19" t="s">
        <v>32</v>
      </c>
      <c r="F3" s="19" t="s">
        <v>33</v>
      </c>
      <c r="H3" s="19" t="s">
        <v>28</v>
      </c>
      <c r="I3" s="19" t="s">
        <v>29</v>
      </c>
      <c r="J3" s="19" t="s">
        <v>30</v>
      </c>
      <c r="K3" s="19" t="s">
        <v>31</v>
      </c>
      <c r="L3" s="19" t="s">
        <v>32</v>
      </c>
      <c r="M3" s="19" t="s">
        <v>33</v>
      </c>
    </row>
    <row r="4" spans="1:20" x14ac:dyDescent="0.25">
      <c r="A4">
        <v>2015</v>
      </c>
      <c r="B4" s="17">
        <v>-34482758.619999997</v>
      </c>
      <c r="C4" s="17"/>
      <c r="D4" s="17"/>
      <c r="E4" s="17"/>
      <c r="F4" s="17">
        <f>SUM(B4:E4)</f>
        <v>-34482758.619999997</v>
      </c>
      <c r="G4" s="31"/>
      <c r="H4">
        <v>2015</v>
      </c>
      <c r="I4" s="17">
        <v>-21336206.899999999</v>
      </c>
      <c r="J4" s="17"/>
      <c r="K4" s="17"/>
      <c r="L4" s="17"/>
      <c r="M4" s="17">
        <f>SUM(I4:L4)</f>
        <v>-21336206.899999999</v>
      </c>
      <c r="P4" s="25"/>
    </row>
    <row r="5" spans="1:20" x14ac:dyDescent="0.25">
      <c r="A5">
        <v>2016</v>
      </c>
      <c r="B5" s="17"/>
      <c r="C5" s="17"/>
      <c r="D5" s="17">
        <v>-56505</v>
      </c>
      <c r="E5" s="17"/>
      <c r="F5" s="17">
        <f t="shared" ref="F5:F19" si="0">SUM(B5:E5)</f>
        <v>-56505</v>
      </c>
      <c r="G5" s="31"/>
      <c r="H5">
        <v>2016</v>
      </c>
      <c r="I5" s="17"/>
      <c r="J5" s="17"/>
      <c r="K5" s="17">
        <v>-120000</v>
      </c>
      <c r="L5" s="17"/>
      <c r="M5" s="17">
        <f t="shared" ref="M5:M24" si="1">SUM(I5:L5)</f>
        <v>-120000</v>
      </c>
      <c r="O5" s="25"/>
      <c r="Q5" s="26"/>
      <c r="R5" s="26"/>
      <c r="T5" s="26"/>
    </row>
    <row r="6" spans="1:20" x14ac:dyDescent="0.25">
      <c r="A6">
        <v>2017</v>
      </c>
      <c r="B6" s="17"/>
      <c r="C6" s="17"/>
      <c r="D6" s="17">
        <v>-56505</v>
      </c>
      <c r="E6" s="17"/>
      <c r="F6" s="17">
        <f t="shared" si="0"/>
        <v>-56505</v>
      </c>
      <c r="G6" s="31"/>
      <c r="H6">
        <v>2017</v>
      </c>
      <c r="I6" s="17"/>
      <c r="J6" s="17"/>
      <c r="K6" s="17">
        <v>-120000</v>
      </c>
      <c r="L6" s="17"/>
      <c r="M6" s="17">
        <f t="shared" si="1"/>
        <v>-120000</v>
      </c>
      <c r="P6" s="26"/>
      <c r="Q6" s="26"/>
      <c r="R6" s="26"/>
      <c r="T6" s="26"/>
    </row>
    <row r="7" spans="1:20" x14ac:dyDescent="0.25">
      <c r="A7">
        <v>2018</v>
      </c>
      <c r="B7" s="17"/>
      <c r="C7" s="17"/>
      <c r="D7" s="17">
        <v>-56505</v>
      </c>
      <c r="E7" s="17"/>
      <c r="F7" s="17">
        <f t="shared" si="0"/>
        <v>-56505</v>
      </c>
      <c r="G7" s="31"/>
      <c r="H7">
        <v>2018</v>
      </c>
      <c r="I7" s="17"/>
      <c r="J7" s="17"/>
      <c r="K7" s="17">
        <v>-120000</v>
      </c>
      <c r="L7" s="17"/>
      <c r="M7" s="17">
        <f t="shared" si="1"/>
        <v>-120000</v>
      </c>
      <c r="P7" s="26"/>
      <c r="Q7" s="26"/>
      <c r="R7" s="26"/>
      <c r="T7" s="26"/>
    </row>
    <row r="8" spans="1:20" x14ac:dyDescent="0.25">
      <c r="A8">
        <v>2019</v>
      </c>
      <c r="B8" s="17"/>
      <c r="C8" s="17"/>
      <c r="D8" s="17">
        <v>-56505</v>
      </c>
      <c r="E8" s="17"/>
      <c r="F8" s="17">
        <f t="shared" si="0"/>
        <v>-56505</v>
      </c>
      <c r="G8" s="31"/>
      <c r="H8">
        <v>2019</v>
      </c>
      <c r="I8" s="17"/>
      <c r="J8" s="17"/>
      <c r="K8" s="17">
        <v>-120000</v>
      </c>
      <c r="L8" s="17"/>
      <c r="M8" s="17">
        <f t="shared" si="1"/>
        <v>-120000</v>
      </c>
      <c r="P8" s="26"/>
      <c r="Q8" s="26"/>
      <c r="R8" s="26"/>
      <c r="T8" s="26"/>
    </row>
    <row r="9" spans="1:20" x14ac:dyDescent="0.25">
      <c r="A9">
        <v>2020</v>
      </c>
      <c r="B9" s="17"/>
      <c r="C9" s="17"/>
      <c r="D9" s="17">
        <v>-56505</v>
      </c>
      <c r="E9" s="17"/>
      <c r="F9" s="17">
        <f t="shared" si="0"/>
        <v>-56505</v>
      </c>
      <c r="G9" s="31"/>
      <c r="H9">
        <v>2020</v>
      </c>
      <c r="I9" s="17"/>
      <c r="J9" s="17"/>
      <c r="K9" s="17">
        <v>-120000</v>
      </c>
      <c r="L9" s="17"/>
      <c r="M9" s="17">
        <f t="shared" si="1"/>
        <v>-120000</v>
      </c>
      <c r="P9" s="26"/>
      <c r="Q9" s="26"/>
      <c r="R9" s="26"/>
      <c r="T9" s="26"/>
    </row>
    <row r="10" spans="1:20" x14ac:dyDescent="0.25">
      <c r="A10">
        <v>2021</v>
      </c>
      <c r="B10" s="17"/>
      <c r="C10" s="17"/>
      <c r="D10" s="17">
        <v>-56505</v>
      </c>
      <c r="E10" s="17"/>
      <c r="F10" s="17">
        <f t="shared" si="0"/>
        <v>-56505</v>
      </c>
      <c r="G10" s="31"/>
      <c r="H10">
        <v>2021</v>
      </c>
      <c r="I10" s="17"/>
      <c r="J10" s="17"/>
      <c r="K10" s="17">
        <v>-120000</v>
      </c>
      <c r="L10" s="17"/>
      <c r="M10" s="17">
        <f t="shared" si="1"/>
        <v>-120000</v>
      </c>
      <c r="P10" s="26"/>
      <c r="Q10" s="26"/>
      <c r="R10" s="26"/>
      <c r="T10" s="26"/>
    </row>
    <row r="11" spans="1:20" x14ac:dyDescent="0.25">
      <c r="A11">
        <v>2022</v>
      </c>
      <c r="B11" s="17"/>
      <c r="C11" s="17"/>
      <c r="D11" s="17">
        <v>-56505</v>
      </c>
      <c r="E11" s="17"/>
      <c r="F11" s="17">
        <f t="shared" si="0"/>
        <v>-56505</v>
      </c>
      <c r="G11" s="31"/>
      <c r="H11">
        <v>2022</v>
      </c>
      <c r="I11" s="17"/>
      <c r="J11" s="17"/>
      <c r="K11" s="17">
        <v>-120000</v>
      </c>
      <c r="L11" s="17"/>
      <c r="M11" s="17">
        <f t="shared" si="1"/>
        <v>-120000</v>
      </c>
      <c r="Q11" s="26"/>
      <c r="R11" s="26"/>
      <c r="T11" s="26"/>
    </row>
    <row r="12" spans="1:20" x14ac:dyDescent="0.25">
      <c r="A12">
        <v>2023</v>
      </c>
      <c r="B12" s="17"/>
      <c r="C12" s="17"/>
      <c r="D12" s="17">
        <v>-56505</v>
      </c>
      <c r="E12" s="17"/>
      <c r="F12" s="17">
        <f t="shared" si="0"/>
        <v>-56505</v>
      </c>
      <c r="G12" s="31"/>
      <c r="H12">
        <v>2023</v>
      </c>
      <c r="I12" s="17"/>
      <c r="J12" s="17"/>
      <c r="K12" s="17">
        <v>-120000</v>
      </c>
      <c r="L12" s="17"/>
      <c r="M12" s="17">
        <f t="shared" si="1"/>
        <v>-120000</v>
      </c>
      <c r="Q12" s="26"/>
      <c r="R12" s="26"/>
      <c r="T12" s="26"/>
    </row>
    <row r="13" spans="1:20" x14ac:dyDescent="0.25">
      <c r="A13">
        <v>2024</v>
      </c>
      <c r="B13" s="17"/>
      <c r="C13" s="17"/>
      <c r="D13" s="17">
        <v>-56505</v>
      </c>
      <c r="E13" s="17"/>
      <c r="F13" s="17">
        <f t="shared" si="0"/>
        <v>-56505</v>
      </c>
      <c r="G13" s="31"/>
      <c r="H13">
        <v>2024</v>
      </c>
      <c r="I13" s="17"/>
      <c r="J13" s="17"/>
      <c r="K13" s="17">
        <v>-120000</v>
      </c>
      <c r="L13" s="17"/>
      <c r="M13" s="17">
        <f t="shared" si="1"/>
        <v>-120000</v>
      </c>
      <c r="Q13" s="26"/>
      <c r="R13" s="26"/>
      <c r="T13" s="26"/>
    </row>
    <row r="14" spans="1:20" x14ac:dyDescent="0.25">
      <c r="A14">
        <v>2025</v>
      </c>
      <c r="B14" s="17"/>
      <c r="C14" s="17"/>
      <c r="D14" s="17">
        <v>-56505</v>
      </c>
      <c r="E14" s="17"/>
      <c r="F14" s="17">
        <f t="shared" si="0"/>
        <v>-56505</v>
      </c>
      <c r="G14" s="31"/>
      <c r="H14">
        <v>2025</v>
      </c>
      <c r="I14" s="17"/>
      <c r="J14" s="17"/>
      <c r="K14" s="17">
        <v>-120000</v>
      </c>
      <c r="L14" s="17"/>
      <c r="M14" s="17">
        <f t="shared" si="1"/>
        <v>-120000</v>
      </c>
      <c r="Q14" s="26"/>
      <c r="R14" s="26"/>
      <c r="T14" s="26"/>
    </row>
    <row r="15" spans="1:20" x14ac:dyDescent="0.25">
      <c r="A15">
        <v>2026</v>
      </c>
      <c r="B15" s="17"/>
      <c r="C15" s="17"/>
      <c r="D15" s="17">
        <v>-56505</v>
      </c>
      <c r="E15" s="17"/>
      <c r="F15" s="17">
        <f t="shared" si="0"/>
        <v>-56505</v>
      </c>
      <c r="G15" s="31"/>
      <c r="H15">
        <v>2026</v>
      </c>
      <c r="I15" s="17"/>
      <c r="J15" s="17"/>
      <c r="K15" s="17">
        <v>-120000</v>
      </c>
      <c r="L15" s="17"/>
      <c r="M15" s="17">
        <f t="shared" si="1"/>
        <v>-120000</v>
      </c>
      <c r="Q15" s="26"/>
      <c r="R15" s="26"/>
      <c r="T15" s="26"/>
    </row>
    <row r="16" spans="1:20" x14ac:dyDescent="0.25">
      <c r="A16">
        <v>2027</v>
      </c>
      <c r="B16" s="17"/>
      <c r="C16" s="17"/>
      <c r="D16" s="17">
        <v>-56505</v>
      </c>
      <c r="E16" s="17"/>
      <c r="F16" s="17">
        <f t="shared" si="0"/>
        <v>-56505</v>
      </c>
      <c r="G16" s="31"/>
      <c r="H16">
        <v>2027</v>
      </c>
      <c r="I16" s="17"/>
      <c r="J16" s="17"/>
      <c r="K16" s="17">
        <v>-120000</v>
      </c>
      <c r="L16" s="17"/>
      <c r="M16" s="17">
        <f t="shared" si="1"/>
        <v>-120000</v>
      </c>
      <c r="Q16" s="26"/>
      <c r="R16" s="26"/>
      <c r="T16" s="26"/>
    </row>
    <row r="17" spans="1:20" x14ac:dyDescent="0.25">
      <c r="A17">
        <v>2028</v>
      </c>
      <c r="B17" s="17"/>
      <c r="C17" s="17"/>
      <c r="D17" s="17">
        <v>-56505</v>
      </c>
      <c r="E17" s="17"/>
      <c r="F17" s="17">
        <f t="shared" si="0"/>
        <v>-56505</v>
      </c>
      <c r="G17" s="31"/>
      <c r="H17">
        <v>2028</v>
      </c>
      <c r="I17" s="17"/>
      <c r="J17" s="17"/>
      <c r="K17" s="17">
        <v>-120000</v>
      </c>
      <c r="L17" s="17"/>
      <c r="M17" s="17">
        <f t="shared" si="1"/>
        <v>-120000</v>
      </c>
      <c r="Q17" s="26"/>
      <c r="R17" s="26"/>
      <c r="T17" s="26"/>
    </row>
    <row r="18" spans="1:20" x14ac:dyDescent="0.25">
      <c r="A18">
        <v>2029</v>
      </c>
      <c r="B18" s="17"/>
      <c r="C18" s="17"/>
      <c r="D18" s="17">
        <v>-56505</v>
      </c>
      <c r="E18" s="17"/>
      <c r="F18" s="17">
        <f t="shared" si="0"/>
        <v>-56505</v>
      </c>
      <c r="G18" s="31"/>
      <c r="H18">
        <v>2029</v>
      </c>
      <c r="I18" s="17"/>
      <c r="J18" s="17"/>
      <c r="K18" s="17">
        <v>-120000</v>
      </c>
      <c r="L18" s="17"/>
      <c r="M18" s="17">
        <f t="shared" si="1"/>
        <v>-120000</v>
      </c>
      <c r="Q18" s="26"/>
      <c r="R18" s="26"/>
      <c r="T18" s="26"/>
    </row>
    <row r="19" spans="1:20" x14ac:dyDescent="0.25">
      <c r="A19">
        <v>2030</v>
      </c>
      <c r="B19" s="17"/>
      <c r="C19" s="17"/>
      <c r="D19" s="17">
        <v>-56505</v>
      </c>
      <c r="E19" s="17"/>
      <c r="F19" s="17">
        <f t="shared" si="0"/>
        <v>-56505</v>
      </c>
      <c r="G19" s="31"/>
      <c r="H19">
        <v>2030</v>
      </c>
      <c r="I19" s="17"/>
      <c r="J19" s="17"/>
      <c r="K19" s="17">
        <v>-120000</v>
      </c>
      <c r="L19" s="17"/>
      <c r="M19" s="17">
        <f t="shared" si="1"/>
        <v>-120000</v>
      </c>
      <c r="Q19" s="26"/>
      <c r="R19" s="26"/>
      <c r="T19" s="26"/>
    </row>
    <row r="20" spans="1:20" x14ac:dyDescent="0.25">
      <c r="A20" t="s">
        <v>34</v>
      </c>
      <c r="B20" s="17">
        <f>SUM(B4:B19)</f>
        <v>-34482758.619999997</v>
      </c>
      <c r="C20" s="17">
        <f>SUM(C4:C19)</f>
        <v>0</v>
      </c>
      <c r="D20" s="17">
        <f>SUM(D4:D19)</f>
        <v>-847575</v>
      </c>
      <c r="E20" s="17">
        <f>SUM(E4:E19)</f>
        <v>0</v>
      </c>
      <c r="F20" s="17">
        <f>SUM(F4:F19)</f>
        <v>-35330333.619999997</v>
      </c>
      <c r="G20" s="31"/>
      <c r="H20">
        <v>2031</v>
      </c>
      <c r="I20" s="17"/>
      <c r="J20" s="17"/>
      <c r="K20" s="17">
        <v>-120000</v>
      </c>
      <c r="L20" s="17"/>
      <c r="M20" s="17">
        <f t="shared" si="1"/>
        <v>-120000</v>
      </c>
    </row>
    <row r="21" spans="1:20" x14ac:dyDescent="0.25">
      <c r="B21" s="17"/>
      <c r="C21" s="17"/>
      <c r="D21" s="17"/>
      <c r="E21" s="17"/>
      <c r="F21" s="17"/>
      <c r="G21" s="31"/>
      <c r="H21">
        <v>2032</v>
      </c>
      <c r="I21" s="17"/>
      <c r="J21" s="17"/>
      <c r="K21" s="17">
        <v>-120000</v>
      </c>
      <c r="L21" s="17"/>
      <c r="M21" s="17">
        <f t="shared" si="1"/>
        <v>-120000</v>
      </c>
    </row>
    <row r="22" spans="1:20" x14ac:dyDescent="0.25">
      <c r="B22" s="17"/>
      <c r="C22" s="17"/>
      <c r="D22" s="17"/>
      <c r="E22" s="17"/>
      <c r="F22" s="17"/>
      <c r="G22" s="31"/>
      <c r="H22">
        <v>2033</v>
      </c>
      <c r="I22" s="17"/>
      <c r="J22" s="17"/>
      <c r="K22" s="17">
        <v>-120000</v>
      </c>
      <c r="L22" s="17"/>
      <c r="M22" s="17">
        <f t="shared" si="1"/>
        <v>-120000</v>
      </c>
    </row>
    <row r="23" spans="1:20" x14ac:dyDescent="0.25">
      <c r="B23" s="17"/>
      <c r="C23" s="17"/>
      <c r="D23" s="17"/>
      <c r="E23" s="17"/>
      <c r="F23" s="17"/>
      <c r="G23" s="31"/>
      <c r="H23">
        <v>2034</v>
      </c>
      <c r="I23" s="17"/>
      <c r="J23" s="17"/>
      <c r="K23" s="17">
        <v>-120000</v>
      </c>
      <c r="L23" s="17"/>
      <c r="M23" s="17">
        <f t="shared" si="1"/>
        <v>-120000</v>
      </c>
    </row>
    <row r="24" spans="1:20" x14ac:dyDescent="0.25">
      <c r="B24" s="17"/>
      <c r="C24" s="17"/>
      <c r="D24" s="17"/>
      <c r="E24" s="17"/>
      <c r="F24" s="17"/>
      <c r="G24" s="31"/>
      <c r="H24">
        <v>2035</v>
      </c>
      <c r="I24" s="17"/>
      <c r="J24" s="17"/>
      <c r="K24" s="17">
        <v>-120000</v>
      </c>
      <c r="L24" s="17"/>
      <c r="M24" s="17">
        <f t="shared" si="1"/>
        <v>-120000</v>
      </c>
    </row>
    <row r="25" spans="1:20" x14ac:dyDescent="0.25">
      <c r="B25" s="17"/>
      <c r="C25" s="17"/>
      <c r="D25" s="45"/>
      <c r="E25" s="17"/>
      <c r="F25" s="17"/>
      <c r="G25" s="31"/>
      <c r="H25" t="s">
        <v>34</v>
      </c>
      <c r="I25" s="17">
        <f>SUM(I4:I24)</f>
        <v>-21336206.899999999</v>
      </c>
      <c r="J25" s="17">
        <f>SUM(J9:J24)</f>
        <v>0</v>
      </c>
      <c r="K25" s="17">
        <f>SUM(K5:K24)</f>
        <v>-2400000</v>
      </c>
      <c r="L25" s="17">
        <f>SUM(L9:L24)</f>
        <v>0</v>
      </c>
      <c r="M25" s="17">
        <f>SUM(M4:M24)</f>
        <v>-23736206.899999999</v>
      </c>
    </row>
    <row r="26" spans="1:20" x14ac:dyDescent="0.25">
      <c r="B26" s="17"/>
      <c r="C26" s="17"/>
      <c r="D26" s="45"/>
      <c r="E26" s="17"/>
      <c r="F26" s="17"/>
      <c r="G26" s="31"/>
      <c r="I26" s="17"/>
      <c r="J26" s="17"/>
      <c r="K26" s="45"/>
      <c r="L26" s="17"/>
      <c r="M26" s="17"/>
    </row>
    <row r="27" spans="1:20" ht="9" customHeight="1" x14ac:dyDescent="0.25">
      <c r="B27" s="17"/>
      <c r="C27" s="17"/>
      <c r="D27" s="17"/>
      <c r="E27" s="17"/>
      <c r="F27" s="17"/>
      <c r="G27" s="31"/>
      <c r="I27" s="17"/>
      <c r="J27" s="17"/>
      <c r="K27" s="17"/>
      <c r="L27" s="17"/>
      <c r="M27" s="17"/>
    </row>
    <row r="28" spans="1:20" x14ac:dyDescent="0.25">
      <c r="A28" s="24" t="s">
        <v>35</v>
      </c>
      <c r="B28" s="23"/>
      <c r="C28" s="23"/>
      <c r="D28" s="23"/>
      <c r="E28" s="23"/>
      <c r="F28" s="23"/>
      <c r="H28" s="24" t="s">
        <v>35</v>
      </c>
      <c r="I28" s="23"/>
      <c r="J28" s="23"/>
      <c r="K28" s="23"/>
      <c r="L28" s="23"/>
      <c r="M28" s="23"/>
    </row>
    <row r="29" spans="1:20" x14ac:dyDescent="0.25">
      <c r="A29" s="22" t="s">
        <v>28</v>
      </c>
      <c r="B29" s="22" t="s">
        <v>36</v>
      </c>
      <c r="C29" s="22" t="s">
        <v>37</v>
      </c>
      <c r="D29" s="22" t="s">
        <v>38</v>
      </c>
      <c r="E29" s="22" t="s">
        <v>32</v>
      </c>
      <c r="F29" s="22" t="s">
        <v>33</v>
      </c>
      <c r="H29" s="22" t="s">
        <v>28</v>
      </c>
      <c r="I29" s="22" t="s">
        <v>36</v>
      </c>
      <c r="J29" s="22" t="s">
        <v>37</v>
      </c>
      <c r="K29" s="22" t="s">
        <v>38</v>
      </c>
      <c r="L29" s="22" t="s">
        <v>32</v>
      </c>
      <c r="M29" s="22" t="s">
        <v>33</v>
      </c>
    </row>
    <row r="30" spans="1:20" x14ac:dyDescent="0.25">
      <c r="A30">
        <v>2014</v>
      </c>
      <c r="B30" s="17">
        <v>0</v>
      </c>
      <c r="C30" s="17"/>
      <c r="D30" s="17"/>
      <c r="E30" s="17"/>
      <c r="F30" s="17">
        <f>SUM(B30:E30)</f>
        <v>0</v>
      </c>
      <c r="G30" s="31"/>
      <c r="H30">
        <v>2014</v>
      </c>
      <c r="I30" s="17">
        <v>0</v>
      </c>
      <c r="J30" s="17"/>
      <c r="K30" s="17"/>
      <c r="L30" s="17"/>
      <c r="M30" s="17">
        <f>SUM(I30:L30)</f>
        <v>0</v>
      </c>
    </row>
    <row r="31" spans="1:20" x14ac:dyDescent="0.25">
      <c r="A31">
        <v>2015</v>
      </c>
      <c r="B31" s="17">
        <v>564078</v>
      </c>
      <c r="C31" s="17"/>
      <c r="D31" s="17"/>
      <c r="E31" s="17"/>
      <c r="F31" s="17">
        <f t="shared" ref="F31:F50" si="2">SUM(B31:E31)</f>
        <v>564078</v>
      </c>
      <c r="G31" s="31"/>
      <c r="H31">
        <v>2015</v>
      </c>
      <c r="I31" s="17">
        <v>564078</v>
      </c>
      <c r="J31" s="17"/>
      <c r="K31" s="17"/>
      <c r="L31" s="17"/>
      <c r="M31" s="17">
        <f t="shared" ref="M31:M50" si="3">SUM(I31:L31)</f>
        <v>564078</v>
      </c>
    </row>
    <row r="32" spans="1:20" x14ac:dyDescent="0.25">
      <c r="A32">
        <v>2016</v>
      </c>
      <c r="B32" s="17">
        <v>575359</v>
      </c>
      <c r="C32" s="17"/>
      <c r="D32" s="17"/>
      <c r="E32" s="17"/>
      <c r="F32" s="17">
        <f t="shared" si="2"/>
        <v>575359</v>
      </c>
      <c r="G32" s="31"/>
      <c r="H32">
        <v>2016</v>
      </c>
      <c r="I32" s="17">
        <v>575359</v>
      </c>
      <c r="J32" s="17"/>
      <c r="K32" s="17"/>
      <c r="L32" s="17"/>
      <c r="M32" s="17">
        <f t="shared" si="3"/>
        <v>575359</v>
      </c>
    </row>
    <row r="33" spans="1:13" x14ac:dyDescent="0.25">
      <c r="A33">
        <v>2017</v>
      </c>
      <c r="B33" s="17">
        <v>586866</v>
      </c>
      <c r="C33" s="17"/>
      <c r="D33" s="17"/>
      <c r="E33" s="17"/>
      <c r="F33" s="17">
        <f t="shared" si="2"/>
        <v>586866</v>
      </c>
      <c r="G33" s="31"/>
      <c r="H33">
        <v>2017</v>
      </c>
      <c r="I33" s="17">
        <v>586866</v>
      </c>
      <c r="J33" s="17"/>
      <c r="K33" s="17"/>
      <c r="L33" s="17"/>
      <c r="M33" s="17">
        <f t="shared" si="3"/>
        <v>586866</v>
      </c>
    </row>
    <row r="34" spans="1:13" x14ac:dyDescent="0.25">
      <c r="A34">
        <v>2018</v>
      </c>
      <c r="B34" s="17">
        <v>598604</v>
      </c>
      <c r="C34" s="17"/>
      <c r="D34" s="17"/>
      <c r="E34" s="17"/>
      <c r="F34" s="17">
        <f t="shared" si="2"/>
        <v>598604</v>
      </c>
      <c r="G34" s="31"/>
      <c r="H34">
        <v>2018</v>
      </c>
      <c r="I34" s="17">
        <v>598604</v>
      </c>
      <c r="J34" s="17"/>
      <c r="K34" s="17"/>
      <c r="L34" s="17"/>
      <c r="M34" s="17">
        <f t="shared" si="3"/>
        <v>598604</v>
      </c>
    </row>
    <row r="35" spans="1:13" x14ac:dyDescent="0.25">
      <c r="A35">
        <v>2019</v>
      </c>
      <c r="B35" s="17">
        <v>610576</v>
      </c>
      <c r="C35" s="17"/>
      <c r="D35" s="17"/>
      <c r="E35" s="17"/>
      <c r="F35" s="17">
        <f t="shared" si="2"/>
        <v>610576</v>
      </c>
      <c r="G35" s="31"/>
      <c r="H35">
        <v>2019</v>
      </c>
      <c r="I35" s="17">
        <v>610576</v>
      </c>
      <c r="J35" s="17"/>
      <c r="K35" s="17"/>
      <c r="L35" s="17"/>
      <c r="M35" s="17">
        <f t="shared" si="3"/>
        <v>610576</v>
      </c>
    </row>
    <row r="36" spans="1:13" x14ac:dyDescent="0.25">
      <c r="A36">
        <v>2020</v>
      </c>
      <c r="B36" s="17">
        <v>622787</v>
      </c>
      <c r="C36" s="17"/>
      <c r="D36" s="17"/>
      <c r="E36" s="17"/>
      <c r="F36" s="17">
        <f t="shared" si="2"/>
        <v>622787</v>
      </c>
      <c r="G36" s="31"/>
      <c r="H36">
        <v>2020</v>
      </c>
      <c r="I36" s="17">
        <v>622787</v>
      </c>
      <c r="J36" s="17"/>
      <c r="K36" s="17"/>
      <c r="L36" s="17"/>
      <c r="M36" s="17">
        <f t="shared" si="3"/>
        <v>622787</v>
      </c>
    </row>
    <row r="37" spans="1:13" x14ac:dyDescent="0.25">
      <c r="A37">
        <v>2021</v>
      </c>
      <c r="B37" s="17">
        <v>635243</v>
      </c>
      <c r="C37" s="17"/>
      <c r="D37" s="17"/>
      <c r="E37" s="17"/>
      <c r="F37" s="17">
        <f t="shared" si="2"/>
        <v>635243</v>
      </c>
      <c r="G37" s="31"/>
      <c r="H37">
        <v>2021</v>
      </c>
      <c r="I37" s="17">
        <v>635243</v>
      </c>
      <c r="J37" s="17"/>
      <c r="K37" s="17"/>
      <c r="L37" s="17"/>
      <c r="M37" s="17">
        <f t="shared" si="3"/>
        <v>635243</v>
      </c>
    </row>
    <row r="38" spans="1:13" x14ac:dyDescent="0.25">
      <c r="A38">
        <v>2022</v>
      </c>
      <c r="B38" s="17">
        <v>647948</v>
      </c>
      <c r="C38" s="17"/>
      <c r="D38" s="17"/>
      <c r="E38" s="17"/>
      <c r="F38" s="17">
        <f t="shared" si="2"/>
        <v>647948</v>
      </c>
      <c r="G38" s="31"/>
      <c r="H38">
        <v>2022</v>
      </c>
      <c r="I38" s="17">
        <v>647948</v>
      </c>
      <c r="J38" s="17"/>
      <c r="K38" s="17"/>
      <c r="L38" s="17"/>
      <c r="M38" s="17">
        <f t="shared" si="3"/>
        <v>647948</v>
      </c>
    </row>
    <row r="39" spans="1:13" x14ac:dyDescent="0.25">
      <c r="A39">
        <v>2023</v>
      </c>
      <c r="B39" s="17">
        <v>660907</v>
      </c>
      <c r="C39" s="17"/>
      <c r="D39" s="17"/>
      <c r="E39" s="17"/>
      <c r="F39" s="17">
        <f t="shared" si="2"/>
        <v>660907</v>
      </c>
      <c r="G39" s="31"/>
      <c r="H39">
        <v>2023</v>
      </c>
      <c r="I39" s="17">
        <v>660907</v>
      </c>
      <c r="J39" s="17"/>
      <c r="K39" s="17"/>
      <c r="L39" s="17"/>
      <c r="M39" s="17">
        <f t="shared" si="3"/>
        <v>660907</v>
      </c>
    </row>
    <row r="40" spans="1:13" x14ac:dyDescent="0.25">
      <c r="A40">
        <v>2024</v>
      </c>
      <c r="B40" s="17">
        <v>674125</v>
      </c>
      <c r="C40" s="17"/>
      <c r="D40" s="17"/>
      <c r="E40" s="17"/>
      <c r="F40" s="17">
        <f t="shared" si="2"/>
        <v>674125</v>
      </c>
      <c r="G40" s="31"/>
      <c r="H40">
        <v>2024</v>
      </c>
      <c r="I40" s="17">
        <v>674125</v>
      </c>
      <c r="J40" s="17"/>
      <c r="K40" s="17"/>
      <c r="L40" s="17"/>
      <c r="M40" s="17">
        <f t="shared" si="3"/>
        <v>674125</v>
      </c>
    </row>
    <row r="41" spans="1:13" x14ac:dyDescent="0.25">
      <c r="A41">
        <v>2025</v>
      </c>
      <c r="B41" s="17">
        <v>687607</v>
      </c>
      <c r="C41" s="17"/>
      <c r="D41" s="17"/>
      <c r="E41" s="17"/>
      <c r="F41" s="17">
        <f t="shared" si="2"/>
        <v>687607</v>
      </c>
      <c r="G41" s="31"/>
      <c r="H41">
        <v>2025</v>
      </c>
      <c r="I41" s="17">
        <v>687607</v>
      </c>
      <c r="J41" s="17"/>
      <c r="K41" s="17"/>
      <c r="L41" s="17"/>
      <c r="M41" s="17">
        <f t="shared" si="3"/>
        <v>687607</v>
      </c>
    </row>
    <row r="42" spans="1:13" x14ac:dyDescent="0.25">
      <c r="A42">
        <v>2026</v>
      </c>
      <c r="B42" s="17">
        <v>701360</v>
      </c>
      <c r="C42" s="17"/>
      <c r="D42" s="17"/>
      <c r="E42" s="17"/>
      <c r="F42" s="17">
        <f t="shared" si="2"/>
        <v>701360</v>
      </c>
      <c r="G42" s="31"/>
      <c r="H42">
        <v>2026</v>
      </c>
      <c r="I42" s="17">
        <v>701360</v>
      </c>
      <c r="J42" s="17"/>
      <c r="K42" s="17"/>
      <c r="L42" s="17"/>
      <c r="M42" s="17">
        <f t="shared" si="3"/>
        <v>701360</v>
      </c>
    </row>
    <row r="43" spans="1:13" x14ac:dyDescent="0.25">
      <c r="A43">
        <v>2027</v>
      </c>
      <c r="B43" s="17">
        <v>715387</v>
      </c>
      <c r="C43" s="17"/>
      <c r="D43" s="17"/>
      <c r="E43" s="17"/>
      <c r="F43" s="17">
        <f t="shared" si="2"/>
        <v>715387</v>
      </c>
      <c r="G43" s="31"/>
      <c r="H43">
        <v>2027</v>
      </c>
      <c r="I43" s="17">
        <v>715387</v>
      </c>
      <c r="J43" s="17"/>
      <c r="K43" s="17"/>
      <c r="L43" s="17"/>
      <c r="M43" s="17">
        <f t="shared" si="3"/>
        <v>715387</v>
      </c>
    </row>
    <row r="44" spans="1:13" x14ac:dyDescent="0.25">
      <c r="A44">
        <v>2028</v>
      </c>
      <c r="B44" s="17">
        <v>729694</v>
      </c>
      <c r="C44" s="17"/>
      <c r="D44" s="17"/>
      <c r="E44" s="17"/>
      <c r="F44" s="17">
        <f t="shared" si="2"/>
        <v>729694</v>
      </c>
      <c r="G44" s="31"/>
      <c r="H44">
        <v>2028</v>
      </c>
      <c r="I44" s="17">
        <v>729694</v>
      </c>
      <c r="J44" s="17"/>
      <c r="K44" s="17"/>
      <c r="L44" s="17"/>
      <c r="M44" s="17">
        <f t="shared" si="3"/>
        <v>729694</v>
      </c>
    </row>
    <row r="45" spans="1:13" x14ac:dyDescent="0.25">
      <c r="A45">
        <v>2029</v>
      </c>
      <c r="B45" s="17">
        <v>744288</v>
      </c>
      <c r="C45" s="17"/>
      <c r="D45" s="17"/>
      <c r="E45" s="17"/>
      <c r="F45" s="17">
        <f t="shared" si="2"/>
        <v>744288</v>
      </c>
      <c r="G45" s="31"/>
      <c r="H45">
        <v>2029</v>
      </c>
      <c r="I45" s="17">
        <v>744288</v>
      </c>
      <c r="J45" s="17"/>
      <c r="K45" s="17"/>
      <c r="L45" s="17"/>
      <c r="M45" s="17">
        <f t="shared" si="3"/>
        <v>744288</v>
      </c>
    </row>
    <row r="46" spans="1:13" x14ac:dyDescent="0.25">
      <c r="A46">
        <v>2030</v>
      </c>
      <c r="B46" s="17">
        <v>0</v>
      </c>
      <c r="C46" s="17"/>
      <c r="D46" s="17"/>
      <c r="E46" s="17"/>
      <c r="F46" s="17">
        <f t="shared" si="2"/>
        <v>0</v>
      </c>
      <c r="G46" s="31"/>
      <c r="H46">
        <v>2030</v>
      </c>
      <c r="I46" s="17">
        <v>759174</v>
      </c>
      <c r="J46" s="17"/>
      <c r="K46" s="17"/>
      <c r="L46" s="17"/>
      <c r="M46" s="17">
        <f t="shared" si="3"/>
        <v>759174</v>
      </c>
    </row>
    <row r="47" spans="1:13" x14ac:dyDescent="0.25">
      <c r="A47">
        <v>2031</v>
      </c>
      <c r="B47" s="17">
        <v>0</v>
      </c>
      <c r="C47" s="17"/>
      <c r="D47" s="17"/>
      <c r="E47" s="17"/>
      <c r="F47" s="17">
        <f t="shared" si="2"/>
        <v>0</v>
      </c>
      <c r="G47" s="31"/>
      <c r="H47">
        <v>2031</v>
      </c>
      <c r="I47" s="17">
        <v>774358</v>
      </c>
      <c r="J47" s="17"/>
      <c r="K47" s="17"/>
      <c r="L47" s="17"/>
      <c r="M47" s="17">
        <f t="shared" si="3"/>
        <v>774358</v>
      </c>
    </row>
    <row r="48" spans="1:13" x14ac:dyDescent="0.25">
      <c r="A48">
        <v>2032</v>
      </c>
      <c r="B48" s="17">
        <v>0</v>
      </c>
      <c r="C48" s="17"/>
      <c r="D48" s="17"/>
      <c r="E48" s="17"/>
      <c r="F48" s="17">
        <f t="shared" si="2"/>
        <v>0</v>
      </c>
      <c r="G48" s="31"/>
      <c r="H48">
        <v>2032</v>
      </c>
      <c r="I48" s="17">
        <v>789845</v>
      </c>
      <c r="J48" s="17"/>
      <c r="K48" s="17"/>
      <c r="L48" s="17"/>
      <c r="M48" s="17">
        <f t="shared" si="3"/>
        <v>789845</v>
      </c>
    </row>
    <row r="49" spans="1:13" x14ac:dyDescent="0.25">
      <c r="A49">
        <v>2033</v>
      </c>
      <c r="B49" s="17">
        <v>0</v>
      </c>
      <c r="C49" s="17"/>
      <c r="D49" s="17"/>
      <c r="E49" s="17"/>
      <c r="F49" s="17">
        <f t="shared" si="2"/>
        <v>0</v>
      </c>
      <c r="G49" s="31"/>
      <c r="H49">
        <v>2033</v>
      </c>
      <c r="I49" s="17">
        <v>805642</v>
      </c>
      <c r="J49" s="17"/>
      <c r="K49" s="17"/>
      <c r="L49" s="17"/>
      <c r="M49" s="17">
        <f t="shared" si="3"/>
        <v>805642</v>
      </c>
    </row>
    <row r="50" spans="1:13" x14ac:dyDescent="0.25">
      <c r="A50">
        <v>2034</v>
      </c>
      <c r="B50" s="17">
        <v>0</v>
      </c>
      <c r="C50" s="17"/>
      <c r="D50" s="17"/>
      <c r="E50" s="17"/>
      <c r="F50" s="17">
        <f t="shared" si="2"/>
        <v>0</v>
      </c>
      <c r="G50" s="31"/>
      <c r="H50">
        <v>2034</v>
      </c>
      <c r="I50" s="17">
        <v>821754</v>
      </c>
      <c r="J50" s="17"/>
      <c r="K50" s="17"/>
      <c r="L50" s="17"/>
      <c r="M50" s="17">
        <f t="shared" si="3"/>
        <v>821754</v>
      </c>
    </row>
    <row r="51" spans="1:13" x14ac:dyDescent="0.25">
      <c r="A51" t="s">
        <v>34</v>
      </c>
      <c r="B51" s="17">
        <f>SUM(B30:B50)</f>
        <v>9754829</v>
      </c>
      <c r="C51" s="17">
        <f>SUM(C30:C50)</f>
        <v>0</v>
      </c>
      <c r="D51" s="17">
        <f>SUM(D30:D50)</f>
        <v>0</v>
      </c>
      <c r="E51" s="17">
        <f>SUM(E30:E50)</f>
        <v>0</v>
      </c>
      <c r="F51" s="17">
        <f>SUM(F30:F50)</f>
        <v>9754829</v>
      </c>
      <c r="G51" s="31"/>
      <c r="H51" t="s">
        <v>34</v>
      </c>
      <c r="I51" s="17">
        <f>SUM(I30:I50)</f>
        <v>13705602</v>
      </c>
      <c r="J51" s="17">
        <f>SUM(J30:J50)</f>
        <v>0</v>
      </c>
      <c r="K51" s="17">
        <f>SUM(K30:K50)</f>
        <v>0</v>
      </c>
      <c r="L51" s="17">
        <f>SUM(L30:L50)</f>
        <v>0</v>
      </c>
      <c r="M51" s="17">
        <f>SUM(M30:M50)</f>
        <v>13705602</v>
      </c>
    </row>
    <row r="53" spans="1:13" x14ac:dyDescent="0.25">
      <c r="A53" t="s">
        <v>39</v>
      </c>
      <c r="H53" t="s">
        <v>39</v>
      </c>
    </row>
    <row r="54" spans="1:13" s="33" customFormat="1" ht="9.75" customHeight="1" x14ac:dyDescent="0.25">
      <c r="G54" s="34"/>
    </row>
    <row r="55" spans="1:13" s="33" customFormat="1" x14ac:dyDescent="0.25">
      <c r="B55" s="35" t="s">
        <v>40</v>
      </c>
      <c r="C55" s="35" t="s">
        <v>41</v>
      </c>
      <c r="D55" s="35" t="s">
        <v>42</v>
      </c>
      <c r="E55" s="35" t="s">
        <v>43</v>
      </c>
      <c r="G55" s="34"/>
      <c r="I55" s="35" t="s">
        <v>40</v>
      </c>
      <c r="J55" s="35" t="s">
        <v>41</v>
      </c>
      <c r="K55" s="35" t="s">
        <v>42</v>
      </c>
      <c r="L55" s="35" t="s">
        <v>43</v>
      </c>
    </row>
    <row r="56" spans="1:13" s="33" customFormat="1" x14ac:dyDescent="0.25">
      <c r="B56" s="36">
        <f>NPV(0.1,F31:F50)+NPV(0.1,F5:F19)+F4</f>
        <v>-30133323.225553848</v>
      </c>
      <c r="C56" s="37" t="e">
        <f>IRR(F30:F50+F4:F19)</f>
        <v>#VALUE!</v>
      </c>
      <c r="D56" s="37">
        <f>-(F31+F5)/F4</f>
        <v>1.4719617000294394E-2</v>
      </c>
      <c r="E56" s="38">
        <f>-CAE!C15</f>
        <v>4590083.5132669909</v>
      </c>
      <c r="G56" s="34"/>
      <c r="I56" s="36">
        <f>NPV(0.1,M31:M50)+NPV(0.1,M5:M24)+M4</f>
        <v>-16864258.679201715</v>
      </c>
      <c r="J56" s="37" t="e">
        <f>IRR(M30:M50+M4:M19)</f>
        <v>#VALUE!</v>
      </c>
      <c r="K56" s="37">
        <f>-(M31+M5)/M4</f>
        <v>2.0813352723908954E-2</v>
      </c>
      <c r="L56" s="38">
        <f>-CAE!C33</f>
        <v>2626142.8565434022</v>
      </c>
    </row>
    <row r="57" spans="1:13" ht="11.25" customHeight="1" x14ac:dyDescent="0.25">
      <c r="C57" s="50"/>
    </row>
    <row r="58" spans="1:13" ht="12" customHeight="1" x14ac:dyDescent="0.25">
      <c r="A58" s="48" t="s">
        <v>51</v>
      </c>
      <c r="B58" s="48"/>
      <c r="C58" s="48"/>
      <c r="D58" s="48"/>
      <c r="E58" s="48"/>
      <c r="F58" s="48"/>
      <c r="G58" s="39"/>
    </row>
    <row r="59" spans="1:13" ht="12" customHeight="1" x14ac:dyDescent="0.25">
      <c r="A59" s="48" t="s">
        <v>44</v>
      </c>
      <c r="B59" s="48"/>
      <c r="C59" s="48"/>
      <c r="D59" s="48"/>
      <c r="E59" s="48"/>
      <c r="F59" s="48"/>
      <c r="G59" s="39"/>
    </row>
    <row r="60" spans="1:13" ht="12" customHeight="1" x14ac:dyDescent="0.25">
      <c r="A60" s="49" t="s">
        <v>45</v>
      </c>
      <c r="B60" s="48"/>
      <c r="C60" s="48"/>
      <c r="D60" s="48"/>
      <c r="E60" s="48"/>
      <c r="F60" s="48"/>
      <c r="G60" s="39"/>
    </row>
    <row r="61" spans="1:13" ht="12" customHeight="1" x14ac:dyDescent="0.25">
      <c r="A61" s="49" t="s">
        <v>46</v>
      </c>
      <c r="B61" s="48"/>
      <c r="C61" s="48"/>
      <c r="D61" s="48"/>
      <c r="E61" s="48"/>
      <c r="F61" s="48"/>
      <c r="G61" s="39"/>
    </row>
    <row r="62" spans="1:13" ht="12" customHeight="1" x14ac:dyDescent="0.25">
      <c r="A62" s="49" t="s">
        <v>47</v>
      </c>
      <c r="B62" s="48"/>
      <c r="C62" s="48"/>
      <c r="D62" s="48"/>
      <c r="E62" s="48"/>
      <c r="F62" s="48"/>
      <c r="G62" s="39"/>
    </row>
    <row r="63" spans="1:13" ht="12" customHeight="1" x14ac:dyDescent="0.25">
      <c r="A63" s="49" t="s">
        <v>48</v>
      </c>
      <c r="B63" s="48"/>
      <c r="C63" s="48"/>
      <c r="D63" s="48"/>
      <c r="E63" s="48"/>
      <c r="F63" s="48"/>
      <c r="G63" s="39"/>
    </row>
    <row r="64" spans="1:13" x14ac:dyDescent="0.25">
      <c r="A64" s="32"/>
      <c r="B64" s="32"/>
      <c r="C64" s="32"/>
      <c r="D64" s="32"/>
      <c r="E64" s="32"/>
      <c r="F64" s="32"/>
      <c r="G64" s="39"/>
    </row>
    <row r="65" spans="1:7" x14ac:dyDescent="0.25">
      <c r="A65" s="32"/>
      <c r="B65" s="32"/>
      <c r="C65" s="32"/>
      <c r="D65" s="32"/>
      <c r="E65" s="32"/>
      <c r="F65" s="32"/>
      <c r="G65" s="39"/>
    </row>
    <row r="66" spans="1:7" x14ac:dyDescent="0.25">
      <c r="A66" s="32"/>
      <c r="B66" s="32"/>
      <c r="C66" s="32"/>
      <c r="D66" s="32"/>
      <c r="E66" s="32"/>
      <c r="F66" s="32"/>
      <c r="G66" s="39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119" scale="85" orientation="portrait" horizontalDpi="300" verticalDpi="30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6" sqref="A16"/>
    </sheetView>
  </sheetViews>
  <sheetFormatPr baseColWidth="10" defaultRowHeight="15" x14ac:dyDescent="0.25"/>
  <cols>
    <col min="1" max="1" width="71.140625" customWidth="1"/>
    <col min="2" max="2" width="13.7109375" bestFit="1" customWidth="1"/>
  </cols>
  <sheetData>
    <row r="1" spans="1:2" x14ac:dyDescent="0.25">
      <c r="A1" s="46" t="s">
        <v>57</v>
      </c>
    </row>
    <row r="2" spans="1:2" x14ac:dyDescent="0.25">
      <c r="A2" s="40" t="s">
        <v>58</v>
      </c>
      <c r="B2" s="41">
        <v>643593.42867042206</v>
      </c>
    </row>
    <row r="3" spans="1:2" x14ac:dyDescent="0.25">
      <c r="A3" s="40" t="s">
        <v>59</v>
      </c>
      <c r="B3" s="41">
        <v>3456090.7997277235</v>
      </c>
    </row>
    <row r="4" spans="1:2" x14ac:dyDescent="0.25">
      <c r="A4" s="40" t="s">
        <v>60</v>
      </c>
      <c r="B4" s="41">
        <v>57603.907195077445</v>
      </c>
    </row>
    <row r="5" spans="1:2" x14ac:dyDescent="0.25">
      <c r="A5" s="40" t="s">
        <v>61</v>
      </c>
      <c r="B5" s="41">
        <v>80000</v>
      </c>
    </row>
    <row r="6" spans="1:2" x14ac:dyDescent="0.25">
      <c r="B6" s="41"/>
    </row>
    <row r="7" spans="1:2" x14ac:dyDescent="0.25">
      <c r="A7" s="43" t="s">
        <v>52</v>
      </c>
      <c r="B7" s="42">
        <f>SUM(B2:B5)</f>
        <v>4237288.1355932225</v>
      </c>
    </row>
    <row r="8" spans="1:2" x14ac:dyDescent="0.25">
      <c r="A8" s="43" t="s">
        <v>53</v>
      </c>
      <c r="B8" s="41">
        <f>B7*0.02</f>
        <v>84745.762711864445</v>
      </c>
    </row>
    <row r="9" spans="1:2" x14ac:dyDescent="0.25">
      <c r="A9" s="43" t="s">
        <v>54</v>
      </c>
      <c r="B9" s="41">
        <f>B7*0.16</f>
        <v>677966.10169491556</v>
      </c>
    </row>
    <row r="10" spans="1:2" x14ac:dyDescent="0.25">
      <c r="A10" s="44" t="s">
        <v>55</v>
      </c>
      <c r="B10" s="42">
        <f>SUM(B7:B9)</f>
        <v>5000000.0000000028</v>
      </c>
    </row>
  </sheetData>
  <pageMargins left="0.7" right="0.7" top="0.75" bottom="0.75" header="0.3" footer="0.3"/>
  <pageSetup paperSize="11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CAE</vt:lpstr>
      <vt:lpstr>VPN</vt:lpstr>
      <vt:lpstr>Inversión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Personal</cp:lastModifiedBy>
  <cp:lastPrinted>2014-11-04T07:13:33Z</cp:lastPrinted>
  <dcterms:created xsi:type="dcterms:W3CDTF">2014-03-10T10:08:43Z</dcterms:created>
  <dcterms:modified xsi:type="dcterms:W3CDTF">2015-05-22T18:09:47Z</dcterms:modified>
</cp:coreProperties>
</file>